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icitações2023\Pregão - 2023\Pregão 102-2023 - Transporte Escolar\"/>
    </mc:Choice>
  </mc:AlternateContent>
  <bookViews>
    <workbookView xWindow="-120" yWindow="-120" windowWidth="29040" windowHeight="15720" tabRatio="760" activeTab="1"/>
  </bookViews>
  <sheets>
    <sheet name="Lote 1 Linha 1" sheetId="5" r:id="rId1"/>
    <sheet name="Lote 2 Linha 1" sheetId="4" r:id="rId2"/>
    <sheet name="Lote 3 Linha 1" sheetId="1" r:id="rId3"/>
    <sheet name="Lote 4 Linha 1" sheetId="6" r:id="rId4"/>
    <sheet name="Lote 5 Linha 1" sheetId="8" r:id="rId5"/>
    <sheet name="Lote 6 Linha 1" sheetId="7" r:id="rId6"/>
    <sheet name="Lote 7 Linha 1" sheetId="10" r:id="rId7"/>
    <sheet name="Lote 7 Linha 2" sheetId="9" r:id="rId8"/>
    <sheet name="Lote 7 Linha 3" sheetId="11" r:id="rId9"/>
    <sheet name="Lote 8 Linha 1" sheetId="12" r:id="rId10"/>
    <sheet name="GERAL" sheetId="2" r:id="rId11"/>
  </sheets>
  <calcPr calcId="152511"/>
</workbook>
</file>

<file path=xl/calcChain.xml><?xml version="1.0" encoding="utf-8"?>
<calcChain xmlns="http://schemas.openxmlformats.org/spreadsheetml/2006/main">
  <c r="F23" i="11" l="1"/>
  <c r="G70" i="9" l="1"/>
  <c r="G70" i="10"/>
  <c r="G70" i="7"/>
  <c r="G70" i="8"/>
  <c r="G70" i="6"/>
  <c r="G70" i="1"/>
  <c r="G70" i="4"/>
  <c r="G70" i="5"/>
  <c r="C21" i="2" l="1"/>
  <c r="C19" i="2"/>
  <c r="F17" i="2"/>
  <c r="C17" i="2"/>
  <c r="C15" i="2"/>
  <c r="C13" i="2"/>
  <c r="C10" i="2"/>
  <c r="C8" i="2"/>
  <c r="C6" i="2"/>
  <c r="P56" i="12"/>
  <c r="P56" i="11"/>
  <c r="P56" i="9"/>
  <c r="P64" i="10"/>
  <c r="P56" i="10"/>
  <c r="P56" i="7"/>
  <c r="P56" i="8"/>
  <c r="P56" i="6"/>
  <c r="P56" i="4" l="1"/>
  <c r="P56" i="1" l="1"/>
  <c r="P56" i="5"/>
  <c r="G60" i="12" l="1"/>
  <c r="G60" i="11"/>
  <c r="G60" i="9"/>
  <c r="G60" i="10" l="1"/>
  <c r="G61" i="10" s="1"/>
  <c r="G60" i="7"/>
  <c r="G60" i="8"/>
  <c r="G60" i="6"/>
  <c r="G60" i="1"/>
  <c r="G60" i="4"/>
  <c r="G60" i="5"/>
  <c r="G17" i="2" l="1"/>
  <c r="F19" i="6"/>
  <c r="F19" i="5"/>
  <c r="F19" i="9"/>
  <c r="F19" i="7"/>
  <c r="F25" i="7" s="1"/>
  <c r="G61" i="7" s="1"/>
  <c r="F19" i="8"/>
  <c r="F25" i="8" s="1"/>
  <c r="G61" i="8" s="1"/>
  <c r="F19" i="4"/>
  <c r="F19" i="1"/>
  <c r="F19" i="10"/>
  <c r="F25" i="10" s="1"/>
  <c r="F19" i="11"/>
  <c r="F25" i="11" s="1"/>
  <c r="G61" i="11" s="1"/>
  <c r="F19" i="12"/>
  <c r="F25" i="12" s="1"/>
  <c r="G61" i="12" s="1"/>
  <c r="P61" i="12"/>
  <c r="G54" i="12"/>
  <c r="G56" i="12" s="1"/>
  <c r="G53" i="12"/>
  <c r="G52" i="12"/>
  <c r="N51" i="12"/>
  <c r="P51" i="12" s="1"/>
  <c r="G51" i="12"/>
  <c r="P50" i="12"/>
  <c r="G50" i="12"/>
  <c r="P45" i="12"/>
  <c r="G44" i="12"/>
  <c r="G43" i="12"/>
  <c r="P41" i="12"/>
  <c r="G39" i="12"/>
  <c r="F27" i="12"/>
  <c r="P61" i="11"/>
  <c r="G53" i="11"/>
  <c r="G52" i="11"/>
  <c r="N51" i="11"/>
  <c r="P51" i="11" s="1"/>
  <c r="G51" i="11"/>
  <c r="P50" i="11"/>
  <c r="G50" i="11"/>
  <c r="P45" i="11"/>
  <c r="G44" i="11"/>
  <c r="G43" i="11"/>
  <c r="P41" i="11"/>
  <c r="G39" i="11"/>
  <c r="F27" i="11"/>
  <c r="P61" i="10"/>
  <c r="G53" i="10"/>
  <c r="G52" i="10"/>
  <c r="N51" i="10"/>
  <c r="P51" i="10" s="1"/>
  <c r="G51" i="10"/>
  <c r="P50" i="10"/>
  <c r="G50" i="10"/>
  <c r="P45" i="10"/>
  <c r="G44" i="10"/>
  <c r="G43" i="10"/>
  <c r="P41" i="10"/>
  <c r="G39" i="10"/>
  <c r="F27" i="10"/>
  <c r="D31" i="10" s="1"/>
  <c r="P61" i="9"/>
  <c r="G53" i="9"/>
  <c r="G52" i="9"/>
  <c r="N51" i="9"/>
  <c r="P51" i="9" s="1"/>
  <c r="G51" i="9"/>
  <c r="P50" i="9"/>
  <c r="G50" i="9"/>
  <c r="G54" i="9" s="1"/>
  <c r="G56" i="9" s="1"/>
  <c r="P45" i="9"/>
  <c r="G44" i="9"/>
  <c r="G43" i="9"/>
  <c r="P41" i="9"/>
  <c r="G39" i="9"/>
  <c r="F27" i="9"/>
  <c r="D31" i="9" s="1"/>
  <c r="F25" i="9"/>
  <c r="G61" i="9" s="1"/>
  <c r="P61" i="8"/>
  <c r="G53" i="8"/>
  <c r="G52" i="8"/>
  <c r="N51" i="8"/>
  <c r="P51" i="8" s="1"/>
  <c r="G51" i="8"/>
  <c r="P50" i="8"/>
  <c r="G50" i="8"/>
  <c r="P45" i="8"/>
  <c r="G44" i="8"/>
  <c r="G43" i="8"/>
  <c r="P41" i="8"/>
  <c r="G39" i="8"/>
  <c r="F27" i="8"/>
  <c r="D31" i="8" s="1"/>
  <c r="P61" i="7"/>
  <c r="G53" i="7"/>
  <c r="G52" i="7"/>
  <c r="N51" i="7"/>
  <c r="P51" i="7" s="1"/>
  <c r="G51" i="7"/>
  <c r="P50" i="7"/>
  <c r="G50" i="7"/>
  <c r="G54" i="7" s="1"/>
  <c r="G56" i="7" s="1"/>
  <c r="P45" i="7"/>
  <c r="G44" i="7"/>
  <c r="G43" i="7"/>
  <c r="P41" i="7"/>
  <c r="G39" i="7"/>
  <c r="F27" i="7"/>
  <c r="D31" i="7" s="1"/>
  <c r="D31" i="12" l="1"/>
  <c r="C25" i="2"/>
  <c r="D31" i="11"/>
  <c r="C23" i="2"/>
  <c r="G46" i="12"/>
  <c r="G64" i="12" s="1"/>
  <c r="G54" i="11"/>
  <c r="G56" i="11" s="1"/>
  <c r="G46" i="11"/>
  <c r="G46" i="9"/>
  <c r="G64" i="9" s="1"/>
  <c r="G54" i="10"/>
  <c r="G56" i="10" s="1"/>
  <c r="G46" i="10"/>
  <c r="G46" i="7"/>
  <c r="P52" i="7"/>
  <c r="G54" i="8"/>
  <c r="G56" i="8" s="1"/>
  <c r="G46" i="8"/>
  <c r="P52" i="8"/>
  <c r="P52" i="12"/>
  <c r="P53" i="12" s="1"/>
  <c r="P52" i="9"/>
  <c r="P53" i="9" s="1"/>
  <c r="P52" i="10"/>
  <c r="P53" i="10" s="1"/>
  <c r="P42" i="12"/>
  <c r="P46" i="12"/>
  <c r="P46" i="7"/>
  <c r="P46" i="11"/>
  <c r="P62" i="12"/>
  <c r="P62" i="11"/>
  <c r="P42" i="11"/>
  <c r="P46" i="10"/>
  <c r="P62" i="9"/>
  <c r="P42" i="9"/>
  <c r="P46" i="9"/>
  <c r="P62" i="10"/>
  <c r="P42" i="10"/>
  <c r="P53" i="7"/>
  <c r="P42" i="7"/>
  <c r="P62" i="7"/>
  <c r="P42" i="8"/>
  <c r="P46" i="8"/>
  <c r="P62" i="8"/>
  <c r="P53" i="8"/>
  <c r="P52" i="11"/>
  <c r="P53" i="11" s="1"/>
  <c r="G64" i="7"/>
  <c r="P61" i="6"/>
  <c r="G54" i="6"/>
  <c r="G56" i="6" s="1"/>
  <c r="G53" i="6"/>
  <c r="G52" i="6"/>
  <c r="N51" i="6"/>
  <c r="P51" i="6" s="1"/>
  <c r="G51" i="6"/>
  <c r="P50" i="6"/>
  <c r="G50" i="6"/>
  <c r="P45" i="6"/>
  <c r="G44" i="6"/>
  <c r="G43" i="6"/>
  <c r="P41" i="6"/>
  <c r="G39" i="6"/>
  <c r="F27" i="6"/>
  <c r="D31" i="6" s="1"/>
  <c r="F25" i="6"/>
  <c r="G61" i="6" s="1"/>
  <c r="P61" i="5"/>
  <c r="G53" i="5"/>
  <c r="G52" i="5"/>
  <c r="N51" i="5"/>
  <c r="P51" i="5" s="1"/>
  <c r="G51" i="5"/>
  <c r="P50" i="5"/>
  <c r="G50" i="5"/>
  <c r="G54" i="5" s="1"/>
  <c r="G56" i="5" s="1"/>
  <c r="P45" i="5"/>
  <c r="G44" i="5"/>
  <c r="G43" i="5"/>
  <c r="P41" i="5"/>
  <c r="G39" i="5"/>
  <c r="F27" i="5"/>
  <c r="D31" i="5" s="1"/>
  <c r="F25" i="5"/>
  <c r="G61" i="5" s="1"/>
  <c r="P61" i="4"/>
  <c r="G53" i="4"/>
  <c r="G52" i="4"/>
  <c r="N51" i="4"/>
  <c r="P51" i="4" s="1"/>
  <c r="G51" i="4"/>
  <c r="P50" i="4"/>
  <c r="G50" i="4"/>
  <c r="G54" i="4" s="1"/>
  <c r="G56" i="4" s="1"/>
  <c r="P45" i="4"/>
  <c r="G44" i="4"/>
  <c r="G43" i="4"/>
  <c r="P41" i="4"/>
  <c r="G39" i="4"/>
  <c r="F27" i="4"/>
  <c r="D31" i="4" s="1"/>
  <c r="F25" i="4"/>
  <c r="G61" i="4" s="1"/>
  <c r="P61" i="1"/>
  <c r="N51" i="1"/>
  <c r="P51" i="1" s="1"/>
  <c r="P50" i="1"/>
  <c r="P45" i="1"/>
  <c r="P41" i="1"/>
  <c r="G53" i="1"/>
  <c r="G52" i="1"/>
  <c r="G51" i="1"/>
  <c r="G50" i="1"/>
  <c r="G64" i="11" l="1"/>
  <c r="G64" i="10"/>
  <c r="P52" i="6"/>
  <c r="G64" i="8"/>
  <c r="G46" i="6"/>
  <c r="G64" i="6" s="1"/>
  <c r="G46" i="4"/>
  <c r="G64" i="4" s="1"/>
  <c r="G46" i="5"/>
  <c r="G64" i="5" s="1"/>
  <c r="P52" i="5"/>
  <c r="P53" i="5" s="1"/>
  <c r="P64" i="12"/>
  <c r="G66" i="12" s="1"/>
  <c r="G68" i="12" s="1"/>
  <c r="G66" i="10"/>
  <c r="G68" i="10" s="1"/>
  <c r="F29" i="10" s="1"/>
  <c r="P52" i="4"/>
  <c r="P53" i="4" s="1"/>
  <c r="P64" i="9"/>
  <c r="G66" i="9" s="1"/>
  <c r="G68" i="9" s="1"/>
  <c r="F29" i="9" s="1"/>
  <c r="P64" i="7"/>
  <c r="G66" i="7" s="1"/>
  <c r="G68" i="7" s="1"/>
  <c r="P64" i="11"/>
  <c r="P46" i="4"/>
  <c r="P64" i="8"/>
  <c r="P62" i="6"/>
  <c r="P42" i="6"/>
  <c r="P46" i="6"/>
  <c r="P53" i="6"/>
  <c r="P42" i="4"/>
  <c r="P62" i="4"/>
  <c r="P46" i="5"/>
  <c r="P62" i="5"/>
  <c r="P42" i="5"/>
  <c r="P52" i="1"/>
  <c r="G54" i="1"/>
  <c r="G56" i="1" s="1"/>
  <c r="G44" i="1"/>
  <c r="G43" i="1"/>
  <c r="G39" i="1"/>
  <c r="F27" i="1"/>
  <c r="D31" i="1" s="1"/>
  <c r="G70" i="12" l="1"/>
  <c r="F29" i="12" s="1"/>
  <c r="F31" i="9"/>
  <c r="F21" i="2"/>
  <c r="G21" i="2" s="1"/>
  <c r="F31" i="10"/>
  <c r="F19" i="2"/>
  <c r="G19" i="2" s="1"/>
  <c r="G66" i="11"/>
  <c r="G68" i="11" s="1"/>
  <c r="G66" i="8"/>
  <c r="G68" i="8" s="1"/>
  <c r="F29" i="8" s="1"/>
  <c r="F29" i="7"/>
  <c r="F31" i="7" s="1"/>
  <c r="P64" i="4"/>
  <c r="G66" i="4" s="1"/>
  <c r="G68" i="4" s="1"/>
  <c r="F29" i="4" s="1"/>
  <c r="P64" i="6"/>
  <c r="G66" i="6" s="1"/>
  <c r="G68" i="6" s="1"/>
  <c r="F29" i="6" s="1"/>
  <c r="P64" i="5"/>
  <c r="G66" i="5" s="1"/>
  <c r="G68" i="5" s="1"/>
  <c r="F29" i="5" s="1"/>
  <c r="P62" i="1"/>
  <c r="P53" i="1"/>
  <c r="P42" i="1"/>
  <c r="P46" i="1"/>
  <c r="G46" i="1"/>
  <c r="F25" i="1"/>
  <c r="G61" i="1" s="1"/>
  <c r="F25" i="2" l="1"/>
  <c r="G25" i="2" s="1"/>
  <c r="F31" i="12"/>
  <c r="G70" i="11"/>
  <c r="F29" i="11" s="1"/>
  <c r="F31" i="8"/>
  <c r="F15" i="2"/>
  <c r="G15" i="2" s="1"/>
  <c r="F31" i="6"/>
  <c r="F13" i="2"/>
  <c r="G13" i="2" s="1"/>
  <c r="F31" i="4"/>
  <c r="F8" i="2"/>
  <c r="G8" i="2" s="1"/>
  <c r="F31" i="5"/>
  <c r="F6" i="2"/>
  <c r="G6" i="2" s="1"/>
  <c r="G64" i="1"/>
  <c r="P64" i="1"/>
  <c r="F31" i="11" l="1"/>
  <c r="F23" i="2"/>
  <c r="G23" i="2" s="1"/>
  <c r="G66" i="1"/>
  <c r="G68" i="1" s="1"/>
  <c r="F29" i="1" s="1"/>
  <c r="F31" i="1" l="1"/>
  <c r="F10" i="2"/>
  <c r="G10" i="2" s="1"/>
  <c r="G27" i="2" s="1"/>
</calcChain>
</file>

<file path=xl/comments1.xml><?xml version="1.0" encoding="utf-8"?>
<comments xmlns="http://schemas.openxmlformats.org/spreadsheetml/2006/main">
  <authors>
    <author>Admin</author>
  </authors>
  <commentList>
    <comment ref="G3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Inserir o preço do Litro do Diesel</t>
        </r>
      </text>
    </comment>
    <comment ref="N3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marca e modelo do veículo a ser disponibilizado para o serviço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média de km por litro de diesel do veículo. Observando as condições da estrada.</t>
        </r>
      </text>
    </comment>
    <comment ref="N38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ano do veículo</t>
        </r>
      </text>
    </comment>
    <comment ref="N3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de tabela do veículo</t>
        </r>
      </text>
    </comment>
    <comment ref="P4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de depreciação.
Observando que veículos novos depreciam mais nos primeiros anos. E veículos já usados depreciam menos.</t>
        </r>
      </text>
    </comment>
    <comment ref="P4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Tomada por base o valor do veículo e o percentual indicado</t>
        </r>
      </text>
    </comment>
    <comment ref="P4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Tem origem do valor anual de depreciação dividido pela km anual do serviço</t>
        </r>
      </text>
    </comment>
    <comment ref="D4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quantos litros de óleo são necessários por troca</t>
        </r>
      </text>
    </comment>
    <comment ref="F4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preço do litro do óleo de motor</t>
        </r>
      </text>
    </comment>
    <comment ref="F44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preço do jogo de filtros a cada troca (filtros de óleo de motor e combustível)</t>
        </r>
      </text>
    </comment>
    <comment ref="P44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anual de remuneração do capital investido</t>
        </r>
      </text>
    </comment>
    <comment ref="G4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quantos km roda com uma troca de óleo de motor</t>
        </r>
      </text>
    </comment>
    <comment ref="P4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Tomada por base o valor do veículo e o percentual indicado</t>
        </r>
      </text>
    </comment>
    <comment ref="P46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Tem origem do valor anual de depreciação dividido pela km anual</t>
        </r>
      </text>
    </comment>
    <comment ref="D5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quantos pneus usa o veículo sem pneu reserva</t>
        </r>
      </text>
    </comment>
    <comment ref="F5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valor unitário do pneu novo</t>
        </r>
      </text>
    </comment>
    <comment ref="N5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salário do motorista observando o piso salarial da categoria</t>
        </r>
      </text>
    </comment>
    <comment ref="D5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quantas câmaras. Caso não usa câmara deixar em branco</t>
        </r>
      </text>
    </comment>
    <comment ref="F5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da câmara nova</t>
        </r>
      </text>
    </comment>
    <comment ref="M5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de encargos sobre o salário. Como: 13º salário, terço de férias, inss, fgts, verbas rescisórias, exames adm./dem/per/ e outros</t>
        </r>
      </text>
    </comment>
    <comment ref="D5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 protetor. Se não usa protetor deixa em branco</t>
        </r>
      </text>
    </comment>
    <comment ref="F5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do protetor novo</t>
        </r>
      </text>
    </comment>
    <comment ref="D5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quantidade de recapes possíveis para um jogo de pneus novos</t>
        </r>
      </text>
    </comment>
    <comment ref="F5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do recape</t>
        </r>
      </text>
    </comment>
    <comment ref="P5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Tem origem do valor anual do salário dividido pela km anual</t>
        </r>
      </text>
    </comment>
    <comment ref="G5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 km roda o jogo de pneus (novos + recapes)</t>
        </r>
      </text>
    </comment>
    <comment ref="F6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Indicar o coeficiente de manutenção. 
A ser calculado sobre o valor do veículo.
Limite inferio 0,0033
Limite superior 0,0088
O coeficiente de manutenção deve levar em conta a idade do veículo e as condições das estredas. Pois esses fatores impactam diretamente nos custos de manutenção
</t>
        </r>
      </text>
    </comment>
    <comment ref="G6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de lucro</t>
        </r>
      </text>
    </comment>
    <comment ref="G6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soma dos impostos, como: PIS, Cofins, CSLL, IR, ISSQN e outros</t>
        </r>
      </text>
    </comment>
  </commentList>
</comments>
</file>

<file path=xl/comments10.xml><?xml version="1.0" encoding="utf-8"?>
<comments xmlns="http://schemas.openxmlformats.org/spreadsheetml/2006/main">
  <authors>
    <author>Admin</author>
  </authors>
  <commentList>
    <comment ref="G3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Inserir o preço do Litro do Diesel</t>
        </r>
      </text>
    </comment>
    <comment ref="N3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marca e modelo do veículo a ser disponibilizado para o serviço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média de km por litro de diesel do veículo. Observando as condições da estrada.</t>
        </r>
      </text>
    </comment>
    <comment ref="N38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ano do veículo</t>
        </r>
      </text>
    </comment>
    <comment ref="N3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de tabela do veículo</t>
        </r>
      </text>
    </comment>
    <comment ref="P4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de depreciação.
Observando que veículos novos depreciam mais nos primeiros anos. E veículos já usados depreciam menos.</t>
        </r>
      </text>
    </comment>
    <comment ref="P4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Tomada por base o valor do veículo e o percentual indicado</t>
        </r>
      </text>
    </comment>
    <comment ref="P4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Tem origem do valor anual de depreciação dividido pela km anual do serviço</t>
        </r>
      </text>
    </comment>
    <comment ref="D4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quantos litros de óleo são necessários por troca</t>
        </r>
      </text>
    </comment>
    <comment ref="F4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preço do litro do óleo de motor</t>
        </r>
      </text>
    </comment>
    <comment ref="F44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preço do jogo de filtros a cada troca (filtros de óleo de motor e combustível)</t>
        </r>
      </text>
    </comment>
    <comment ref="P44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anual de remuneração do capital investido</t>
        </r>
      </text>
    </comment>
    <comment ref="G4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quantos km roda com uma troca de óleo de motor</t>
        </r>
      </text>
    </comment>
    <comment ref="P4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Tomada por base o valor do veículo e o percentual indicado</t>
        </r>
      </text>
    </comment>
    <comment ref="P46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Tem origem do valor anual de depreciação dividido pela km anual</t>
        </r>
      </text>
    </comment>
    <comment ref="D5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quantos pneus usa o veículo sem pneu reserva</t>
        </r>
      </text>
    </comment>
    <comment ref="F5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valor unitário do pneu novo</t>
        </r>
      </text>
    </comment>
    <comment ref="N5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salário do motorista observando o piso salarial da categoria</t>
        </r>
      </text>
    </comment>
    <comment ref="D5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quantas câmaras. Caso não usa câmara deixar em branco</t>
        </r>
      </text>
    </comment>
    <comment ref="F5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da câmara nova</t>
        </r>
      </text>
    </comment>
    <comment ref="M5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de encargos sobre o salário. Como: 13º salário, terço de férias, inss, fgts, verbas rescisórias, exames adm./dem/per/ e outros</t>
        </r>
      </text>
    </comment>
    <comment ref="D5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 protetor. Se não usa protetor deixa em branco</t>
        </r>
      </text>
    </comment>
    <comment ref="F5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do protetor novo</t>
        </r>
      </text>
    </comment>
    <comment ref="D5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quantidade de recapes possíveis para um jogo de pneus novos</t>
        </r>
      </text>
    </comment>
    <comment ref="F5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do recape</t>
        </r>
      </text>
    </comment>
    <comment ref="P5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Tem origem do valor anual do salário dividido pela km anual</t>
        </r>
      </text>
    </comment>
    <comment ref="G5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 km roda o jogo de pneus (novos + recapes)</t>
        </r>
      </text>
    </comment>
    <comment ref="F6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Indicar o coeficiente de manutenção. 
A ser calculado sobre o valor do veículo.
Limite inferio 0,0033
Limite superior 0,0088
O coeficiente de manutenção deve levar em conta a idade do veículo e as condições das estredas. Pois esses fatores impactam diretamente nos custos de manutenção
</t>
        </r>
      </text>
    </comment>
    <comment ref="G6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de lucro</t>
        </r>
      </text>
    </comment>
    <comment ref="G6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soma dos impostos, como: PIS, Cofins, CSLL, IR, ISSQN e outros</t>
        </r>
      </text>
    </comment>
  </commentList>
</comments>
</file>

<file path=xl/comments2.xml><?xml version="1.0" encoding="utf-8"?>
<comments xmlns="http://schemas.openxmlformats.org/spreadsheetml/2006/main">
  <authors>
    <author>Admin</author>
  </authors>
  <commentList>
    <comment ref="G3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Inserir o preço do Litro do Diesel</t>
        </r>
      </text>
    </comment>
    <comment ref="N3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marca e modelo do veículo a ser disponibilizado para o serviço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média de km por litro de diesel do veículo. Observando as condições da estrada.</t>
        </r>
      </text>
    </comment>
    <comment ref="N38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ano do veículo</t>
        </r>
      </text>
    </comment>
    <comment ref="N3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de tabela do veículo</t>
        </r>
      </text>
    </comment>
    <comment ref="P4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de depreciação.
Observando que veículos novos depreciam mais nos primeiros anos. E veículos já usados depreciam menos.</t>
        </r>
      </text>
    </comment>
    <comment ref="P4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Tomada por base o valor do veículo e o percentual indicado</t>
        </r>
      </text>
    </comment>
    <comment ref="P4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Tem origem do valor anual de depreciação dividido pela km anual do serviço</t>
        </r>
      </text>
    </comment>
    <comment ref="D4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quantos litros de óleo são necessários por troca</t>
        </r>
      </text>
    </comment>
    <comment ref="F4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preço do litro do óleo de motor</t>
        </r>
      </text>
    </comment>
    <comment ref="F44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preço do jogo de filtros a cada troca (filtros de óleo de motor e combustível)</t>
        </r>
      </text>
    </comment>
    <comment ref="P44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anual de remuneração do capital investido</t>
        </r>
      </text>
    </comment>
    <comment ref="G4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quantos km roda com uma troca de óleo de motor</t>
        </r>
      </text>
    </comment>
    <comment ref="P4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Tomada por base o valor do veículo e o percentual indicado</t>
        </r>
      </text>
    </comment>
    <comment ref="P46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Tem origem do valor anual de depreciação dividido pela km anual</t>
        </r>
      </text>
    </comment>
    <comment ref="D5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quantos pneus usa o veículo sem pneu reserva</t>
        </r>
      </text>
    </comment>
    <comment ref="F5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valor unitário do pneu novo</t>
        </r>
      </text>
    </comment>
    <comment ref="N5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salário do motorista observando o piso salarial da categoria</t>
        </r>
      </text>
    </comment>
    <comment ref="D5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quantas câmaras. Caso não usa câmara deixar em branco</t>
        </r>
      </text>
    </comment>
    <comment ref="F5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da câmara nova</t>
        </r>
      </text>
    </comment>
    <comment ref="M5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de encargos sobre o salário. Como: 13º salário, terço de férias, inss, fgts, verbas rescisórias, exames adm./dem/per/ e outros</t>
        </r>
      </text>
    </comment>
    <comment ref="D5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 protetor. Se não usa protetor deixa em branco</t>
        </r>
      </text>
    </comment>
    <comment ref="F5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do protetor novo</t>
        </r>
      </text>
    </comment>
    <comment ref="D5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quantidade de recapes possíveis para um jogo de pneus novos</t>
        </r>
      </text>
    </comment>
    <comment ref="F5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do recape</t>
        </r>
      </text>
    </comment>
    <comment ref="P5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Tem origem do valor anual do salário dividido pela km anual</t>
        </r>
      </text>
    </comment>
    <comment ref="G5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 km roda o jogo de pneus (novos + recapes)</t>
        </r>
      </text>
    </comment>
    <comment ref="F6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Indicar o coeficiente de manutenção. 
A ser calculado sobre o valor do veículo.
Limite inferio 0,0033
Limite superior 0,0088
O coeficiente de manutenção deve levar em conta a idade do veículo e as condições das estredas. Pois esses fatores impactam diretamente nos custos de manutenção
</t>
        </r>
      </text>
    </comment>
    <comment ref="G6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de lucro</t>
        </r>
      </text>
    </comment>
    <comment ref="G6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soma dos impostos, como: PIS, Cofins, CSLL, IR, ISSQN e outros</t>
        </r>
      </text>
    </comment>
  </commentList>
</comments>
</file>

<file path=xl/comments3.xml><?xml version="1.0" encoding="utf-8"?>
<comments xmlns="http://schemas.openxmlformats.org/spreadsheetml/2006/main">
  <authors>
    <author>Admin</author>
  </authors>
  <commentList>
    <comment ref="G3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Inserir o preço do Litro do Diesel</t>
        </r>
      </text>
    </comment>
    <comment ref="N3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marca e modelo do veículo a ser disponibilizado para o serviço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média de km por litro de diesel do veículo. Observando as condições da estrada.</t>
        </r>
      </text>
    </comment>
    <comment ref="N38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ano do veículo</t>
        </r>
      </text>
    </comment>
    <comment ref="N3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de tabela do veículo</t>
        </r>
      </text>
    </comment>
    <comment ref="P4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de depreciação.
Observando que veículos novos depreciam mais nos primeiros anos. E veículos já usados depreciam menos.</t>
        </r>
      </text>
    </comment>
    <comment ref="P4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Tomada por base o valor do veículo e o percentual indicado</t>
        </r>
      </text>
    </comment>
    <comment ref="P4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Tem origem do valor anual de depreciação dividido pela km anual do serviço</t>
        </r>
      </text>
    </comment>
    <comment ref="D4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quantos litros de óleo são necessários por troca</t>
        </r>
      </text>
    </comment>
    <comment ref="F4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preço do litro do óleo de motor</t>
        </r>
      </text>
    </comment>
    <comment ref="F44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preço do jogo de filtros a cada troca (filtros de óleo de motor e combustível)</t>
        </r>
      </text>
    </comment>
    <comment ref="P44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anual de remuneração do capital investido</t>
        </r>
      </text>
    </comment>
    <comment ref="G4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quantos km roda com uma troca de óleo de motor</t>
        </r>
      </text>
    </comment>
    <comment ref="P4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Tomada por base o valor do veículo e o percentual indicado</t>
        </r>
      </text>
    </comment>
    <comment ref="P46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Tem origem do valor anual de depreciação dividido pela km anual</t>
        </r>
      </text>
    </comment>
    <comment ref="D5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quantos pneus usa o veículo sem pneu reserva</t>
        </r>
      </text>
    </comment>
    <comment ref="F5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valor unitário do pneu novo</t>
        </r>
      </text>
    </comment>
    <comment ref="N5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salário do motorista observando o piso salarial da categoria</t>
        </r>
      </text>
    </comment>
    <comment ref="D5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quantas câmaras. Caso não usa câmara deixar em branco</t>
        </r>
      </text>
    </comment>
    <comment ref="F5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da câmara nova</t>
        </r>
      </text>
    </comment>
    <comment ref="M5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de encargos sobre o salário. Como: 13º salário, terço de férias, inss, fgts, verbas rescisórias, exames adm./dem/per/ e outros</t>
        </r>
      </text>
    </comment>
    <comment ref="D5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 protetor. Se não usa protetor deixa em branco</t>
        </r>
      </text>
    </comment>
    <comment ref="F5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do protetor novo</t>
        </r>
      </text>
    </comment>
    <comment ref="D5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quantidade de recapes possíveis para um jogo de pneus novos</t>
        </r>
      </text>
    </comment>
    <comment ref="F5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do recape</t>
        </r>
      </text>
    </comment>
    <comment ref="P5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Tem origem do valor anual do salário dividido pela km anual</t>
        </r>
      </text>
    </comment>
    <comment ref="G5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 km roda o jogo de pneus (novos + recapes)</t>
        </r>
      </text>
    </comment>
    <comment ref="F6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Indicar o coeficiente de manutenção. 
A ser calculado sobre o valor do veículo.
Limite inferio 0,0033
Limite superior 0,0088
O coeficiente de manutenção deve levar em conta a idade do veículo e as condições das estredas. Pois esses fatores impactam diretamente nos custos de manutenção
</t>
        </r>
      </text>
    </comment>
    <comment ref="G6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de lucro</t>
        </r>
      </text>
    </comment>
    <comment ref="G6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soma dos impostos, como: PIS, Cofins, CSLL, IR, ISSQN e outros</t>
        </r>
      </text>
    </comment>
  </commentList>
</comments>
</file>

<file path=xl/comments4.xml><?xml version="1.0" encoding="utf-8"?>
<comments xmlns="http://schemas.openxmlformats.org/spreadsheetml/2006/main">
  <authors>
    <author>Admin</author>
  </authors>
  <commentList>
    <comment ref="G3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Inserir o preço do Litro do Diesel</t>
        </r>
      </text>
    </comment>
    <comment ref="N3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marca e modelo do veículo a ser disponibilizado para o serviço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média de km por litro de diesel do veículo. Observando as condições da estrada.</t>
        </r>
      </text>
    </comment>
    <comment ref="N38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ano do veículo</t>
        </r>
      </text>
    </comment>
    <comment ref="N3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de tabela do veículo</t>
        </r>
      </text>
    </comment>
    <comment ref="P4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de depreciação.
Observando que veículos novos depreciam mais nos primeiros anos. E veículos já usados depreciam menos.</t>
        </r>
      </text>
    </comment>
    <comment ref="P4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Tomada por base o valor do veículo e o percentual indicado</t>
        </r>
      </text>
    </comment>
    <comment ref="P4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Tem origem do valor anual de depreciação dividido pela km anual do serviço</t>
        </r>
      </text>
    </comment>
    <comment ref="D4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quantos litros de óleo são necessários por troca</t>
        </r>
      </text>
    </comment>
    <comment ref="F4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preço do litro do óleo de motor</t>
        </r>
      </text>
    </comment>
    <comment ref="F44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preço do jogo de filtros a cada troca (filtros de óleo de motor e combustível)</t>
        </r>
      </text>
    </comment>
    <comment ref="P44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anual de remuneração do capital investido</t>
        </r>
      </text>
    </comment>
    <comment ref="G4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quantos km roda com uma troca de óleo de motor</t>
        </r>
      </text>
    </comment>
    <comment ref="P4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Tomada por base o valor do veículo e o percentual indicado</t>
        </r>
      </text>
    </comment>
    <comment ref="P46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Tem origem do valor anual de depreciação dividido pela km anual</t>
        </r>
      </text>
    </comment>
    <comment ref="D5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quantos pneus usa o veículo sem pneu reserva</t>
        </r>
      </text>
    </comment>
    <comment ref="F5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valor unitário do pneu novo</t>
        </r>
      </text>
    </comment>
    <comment ref="N5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salário do motorista observando o piso salarial da categoria</t>
        </r>
      </text>
    </comment>
    <comment ref="D5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quantas câmaras. Caso não usa câmara deixar em branco</t>
        </r>
      </text>
    </comment>
    <comment ref="F5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da câmara nova</t>
        </r>
      </text>
    </comment>
    <comment ref="M5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de encargos sobre o salário. Como: 13º salário, terço de férias, inss, fgts, verbas rescisórias, exames adm./dem/per/ e outros</t>
        </r>
      </text>
    </comment>
    <comment ref="D5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 protetor. Se não usa protetor deixa em branco</t>
        </r>
      </text>
    </comment>
    <comment ref="F5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do protetor novo</t>
        </r>
      </text>
    </comment>
    <comment ref="D5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quantidade de recapes possíveis para um jogo de pneus novos</t>
        </r>
      </text>
    </comment>
    <comment ref="F5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do recape</t>
        </r>
      </text>
    </comment>
    <comment ref="P5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Tem origem do valor anual do salário dividido pela km anual</t>
        </r>
      </text>
    </comment>
    <comment ref="G5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 km roda o jogo de pneus (novos + recapes)</t>
        </r>
      </text>
    </comment>
    <comment ref="F6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Indicar o coeficiente de manutenção. 
A ser calculado sobre o valor do veículo.
Limite inferio 0,0033
Limite superior 0,0088
O coeficiente de manutenção deve levar em conta a idade do veículo e as condições das estredas. Pois esses fatores impactam diretamente nos custos de manutenção
</t>
        </r>
      </text>
    </comment>
    <comment ref="G6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de lucro</t>
        </r>
      </text>
    </comment>
    <comment ref="G6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soma dos impostos, como: PIS, Cofins, CSLL, IR, ISSQN e outros</t>
        </r>
      </text>
    </comment>
  </commentList>
</comments>
</file>

<file path=xl/comments5.xml><?xml version="1.0" encoding="utf-8"?>
<comments xmlns="http://schemas.openxmlformats.org/spreadsheetml/2006/main">
  <authors>
    <author>Admin</author>
  </authors>
  <commentList>
    <comment ref="G3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Inserir o preço do Litro do Diesel</t>
        </r>
      </text>
    </comment>
    <comment ref="N3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marca e modelo do veículo a ser disponibilizado para o serviço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média de km por litro de diesel do veículo. Observando as condições da estrada.</t>
        </r>
      </text>
    </comment>
    <comment ref="N38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ano do veículo</t>
        </r>
      </text>
    </comment>
    <comment ref="N3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de tabela do veículo</t>
        </r>
      </text>
    </comment>
    <comment ref="P4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de depreciação.
Observando que veículos novos depreciam mais nos primeiros anos. E veículos já usados depreciam menos.</t>
        </r>
      </text>
    </comment>
    <comment ref="P4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Tomada por base o valor do veículo e o percentual indicado</t>
        </r>
      </text>
    </comment>
    <comment ref="P4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Tem origem do valor anual de depreciação dividido pela km anual do serviço</t>
        </r>
      </text>
    </comment>
    <comment ref="D4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quantos litros de óleo são necessários por troca</t>
        </r>
      </text>
    </comment>
    <comment ref="F4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preço do litro do óleo de motor</t>
        </r>
      </text>
    </comment>
    <comment ref="F44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preço do jogo de filtros a cada troca (filtros de óleo de motor e combustível)</t>
        </r>
      </text>
    </comment>
    <comment ref="P44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anual de remuneração do capital investido</t>
        </r>
      </text>
    </comment>
    <comment ref="G4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quantos km roda com uma troca de óleo de motor</t>
        </r>
      </text>
    </comment>
    <comment ref="P4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Tomada por base o valor do veículo e o percentual indicado</t>
        </r>
      </text>
    </comment>
    <comment ref="P46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Tem origem do valor anual de depreciação dividido pela km anual</t>
        </r>
      </text>
    </comment>
    <comment ref="D5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quantos pneus usa o veículo sem pneu reserva</t>
        </r>
      </text>
    </comment>
    <comment ref="F5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valor unitário do pneu novo</t>
        </r>
      </text>
    </comment>
    <comment ref="N5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salário do motorista observando o piso salarial da categoria</t>
        </r>
      </text>
    </comment>
    <comment ref="D5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quantas câmaras. Caso não usa câmara deixar em branco</t>
        </r>
      </text>
    </comment>
    <comment ref="F5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da câmara nova</t>
        </r>
      </text>
    </comment>
    <comment ref="M5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de encargos sobre o salário. Como: 13º salário, terço de férias, inss, fgts, verbas rescisórias, exames adm./dem/per/ e outros</t>
        </r>
      </text>
    </comment>
    <comment ref="D5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 protetor. Se não usa protetor deixa em branco</t>
        </r>
      </text>
    </comment>
    <comment ref="F5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do protetor novo</t>
        </r>
      </text>
    </comment>
    <comment ref="D5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quantidade de recapes possíveis para um jogo de pneus novos</t>
        </r>
      </text>
    </comment>
    <comment ref="F5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do recape</t>
        </r>
      </text>
    </comment>
    <comment ref="P5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Tem origem do valor anual do salário dividido pela km anual</t>
        </r>
      </text>
    </comment>
    <comment ref="G5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 km roda o jogo de pneus (novos + recapes)</t>
        </r>
      </text>
    </comment>
    <comment ref="F6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Indicar o coeficiente de manutenção. 
A ser calculado sobre o valor do veículo.
Limite inferio 0,0033
Limite superior 0,0088
O coeficiente de manutenção deve levar em conta a idade do veículo e as condições das estredas. Pois esses fatores impactam diretamente nos custos de manutenção
</t>
        </r>
      </text>
    </comment>
    <comment ref="G6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de lucro</t>
        </r>
      </text>
    </comment>
    <comment ref="G6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soma dos impostos, como: PIS, Cofins, CSLL, IR, ISSQN e outros</t>
        </r>
      </text>
    </comment>
  </commentList>
</comments>
</file>

<file path=xl/comments6.xml><?xml version="1.0" encoding="utf-8"?>
<comments xmlns="http://schemas.openxmlformats.org/spreadsheetml/2006/main">
  <authors>
    <author>Admin</author>
  </authors>
  <commentList>
    <comment ref="G3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Inserir o preço do Litro do Diesel</t>
        </r>
      </text>
    </comment>
    <comment ref="N3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marca e modelo do veículo a ser disponibilizado para o serviço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média de km por litro de diesel do veículo. Observando as condições da estrada.</t>
        </r>
      </text>
    </comment>
    <comment ref="N38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ano do veículo</t>
        </r>
      </text>
    </comment>
    <comment ref="N3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de tabela do veículo</t>
        </r>
      </text>
    </comment>
    <comment ref="P4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de depreciação.
Observando que veículos novos depreciam mais nos primeiros anos. E veículos já usados depreciam menos.</t>
        </r>
      </text>
    </comment>
    <comment ref="P4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Tomada por base o valor do veículo e o percentual indicado</t>
        </r>
      </text>
    </comment>
    <comment ref="P4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Tem origem do valor anual de depreciação dividido pela km anual do serviço</t>
        </r>
      </text>
    </comment>
    <comment ref="D4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quantos litros de óleo são necessários por troca</t>
        </r>
      </text>
    </comment>
    <comment ref="F4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preço do litro do óleo de motor</t>
        </r>
      </text>
    </comment>
    <comment ref="F44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preço do jogo de filtros a cada troca (filtros de óleo de motor e combustível)</t>
        </r>
      </text>
    </comment>
    <comment ref="P44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anual de remuneração do capital investido</t>
        </r>
      </text>
    </comment>
    <comment ref="G4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quantos km roda com uma troca de óleo de motor</t>
        </r>
      </text>
    </comment>
    <comment ref="P4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Tomada por base o valor do veículo e o percentual indicado</t>
        </r>
      </text>
    </comment>
    <comment ref="P46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Tem origem do valor anual de depreciação dividido pela km anual</t>
        </r>
      </text>
    </comment>
    <comment ref="D5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quantos pneus usa o veículo sem pneu reserva</t>
        </r>
      </text>
    </comment>
    <comment ref="F5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valor unitário do pneu novo</t>
        </r>
      </text>
    </comment>
    <comment ref="N5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salário do motorista observando o piso salarial da categoria</t>
        </r>
      </text>
    </comment>
    <comment ref="D5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quantas câmaras. Caso não usa câmara deixar em branco</t>
        </r>
      </text>
    </comment>
    <comment ref="F5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da câmara nova</t>
        </r>
      </text>
    </comment>
    <comment ref="M5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de encargos sobre o salário. Como: 13º salário, terço de férias, inss, fgts, verbas rescisórias, exames adm./dem/per/ e outros</t>
        </r>
      </text>
    </comment>
    <comment ref="D5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 protetor. Se não usa protetor deixa em branco</t>
        </r>
      </text>
    </comment>
    <comment ref="F5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do protetor novo</t>
        </r>
      </text>
    </comment>
    <comment ref="D5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quantidade de recapes possíveis para um jogo de pneus novos</t>
        </r>
      </text>
    </comment>
    <comment ref="F5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do recape</t>
        </r>
      </text>
    </comment>
    <comment ref="P5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Tem origem do valor anual do salário dividido pela km anual</t>
        </r>
      </text>
    </comment>
    <comment ref="G5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 km roda o jogo de pneus (novos + recapes)</t>
        </r>
      </text>
    </comment>
    <comment ref="F6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Indicar o coeficiente de manutenção. 
A ser calculado sobre o valor do veículo.
Limite inferio 0,0033
Limite superior 0,0088
O coeficiente de manutenção deve levar em conta a idade do veículo e as condições das estredas. Pois esses fatores impactam diretamente nos custos de manutenção
</t>
        </r>
      </text>
    </comment>
    <comment ref="G6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de lucro</t>
        </r>
      </text>
    </comment>
    <comment ref="G6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soma dos impostos, como: PIS, Cofins, CSLL, IR, ISSQN e outros</t>
        </r>
      </text>
    </comment>
  </commentList>
</comments>
</file>

<file path=xl/comments7.xml><?xml version="1.0" encoding="utf-8"?>
<comments xmlns="http://schemas.openxmlformats.org/spreadsheetml/2006/main">
  <authors>
    <author>Admin</author>
  </authors>
  <commentList>
    <comment ref="G3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Inserir o preço do Litro do Diesel</t>
        </r>
      </text>
    </comment>
    <comment ref="N3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marca e modelo do veículo a ser disponibilizado para o serviço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média de km por litro de diesel do veículo. Observando as condições da estrada.</t>
        </r>
      </text>
    </comment>
    <comment ref="N38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ano do veículo</t>
        </r>
      </text>
    </comment>
    <comment ref="N3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de tabela do veículo</t>
        </r>
      </text>
    </comment>
    <comment ref="P4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de depreciação.
Observando que veículos novos depreciam mais nos primeiros anos. E veículos já usados depreciam menos.</t>
        </r>
      </text>
    </comment>
    <comment ref="P4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Tomada por base o valor do veículo e o percentual indicado</t>
        </r>
      </text>
    </comment>
    <comment ref="P4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Tem origem do valor anual de depreciação dividido pela km anual do serviço</t>
        </r>
      </text>
    </comment>
    <comment ref="D4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quantos litros de óleo são necessários por troca</t>
        </r>
      </text>
    </comment>
    <comment ref="F4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preço do litro do óleo de motor</t>
        </r>
      </text>
    </comment>
    <comment ref="F44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preço do jogo de filtros a cada troca (filtros de óleo de motor e combustível)</t>
        </r>
      </text>
    </comment>
    <comment ref="P44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anual de remuneração do capital investido</t>
        </r>
      </text>
    </comment>
    <comment ref="G4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quantos km roda com uma troca de óleo de motor</t>
        </r>
      </text>
    </comment>
    <comment ref="P4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Tomada por base o valor do veículo e o percentual indicado</t>
        </r>
      </text>
    </comment>
    <comment ref="P46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Tem origem do valor anual de depreciação dividido pela km anual</t>
        </r>
      </text>
    </comment>
    <comment ref="D5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quantos pneus usa o veículo sem pneu reserva</t>
        </r>
      </text>
    </comment>
    <comment ref="F5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valor unitário do pneu novo</t>
        </r>
      </text>
    </comment>
    <comment ref="N5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salário do motorista observando o piso salarial da categoria</t>
        </r>
      </text>
    </comment>
    <comment ref="D5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quantas câmaras. Caso não usa câmara deixar em branco</t>
        </r>
      </text>
    </comment>
    <comment ref="F5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da câmara nova</t>
        </r>
      </text>
    </comment>
    <comment ref="M5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de encargos sobre o salário. Como: 13º salário, terço de férias, inss, fgts, verbas rescisórias, exames adm./dem/per/ e outros</t>
        </r>
      </text>
    </comment>
    <comment ref="D5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 protetor. Se não usa protetor deixa em branco</t>
        </r>
      </text>
    </comment>
    <comment ref="F5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do protetor novo</t>
        </r>
      </text>
    </comment>
    <comment ref="D5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quantidade de recapes possíveis para um jogo de pneus novos</t>
        </r>
      </text>
    </comment>
    <comment ref="F5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do recape</t>
        </r>
      </text>
    </comment>
    <comment ref="P5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Tem origem do valor anual do salário dividido pela km anual</t>
        </r>
      </text>
    </comment>
    <comment ref="G5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 km roda o jogo de pneus (novos + recapes)</t>
        </r>
      </text>
    </comment>
    <comment ref="F6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Indicar o coeficiente de manutenção. 
A ser calculado sobre o valor do veículo.
Limite inferio 0,0033
Limite superior 0,0088
O coeficiente de manutenção deve levar em conta a idade do veículo e as condições das estredas. Pois esses fatores impactam diretamente nos custos de manutenção
</t>
        </r>
      </text>
    </comment>
    <comment ref="G6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de lucro</t>
        </r>
      </text>
    </comment>
    <comment ref="G6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soma dos impostos, como: PIS, Cofins, CSLL, IR, ISSQN e outros</t>
        </r>
      </text>
    </comment>
  </commentList>
</comments>
</file>

<file path=xl/comments8.xml><?xml version="1.0" encoding="utf-8"?>
<comments xmlns="http://schemas.openxmlformats.org/spreadsheetml/2006/main">
  <authors>
    <author>Admin</author>
  </authors>
  <commentList>
    <comment ref="G3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Inserir o preço do Litro do Diesel</t>
        </r>
      </text>
    </comment>
    <comment ref="N3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marca e modelo do veículo a ser disponibilizado para o serviço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média de km por litro de diesel do veículo. Observando as condições da estrada.</t>
        </r>
      </text>
    </comment>
    <comment ref="N38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ano do veículo</t>
        </r>
      </text>
    </comment>
    <comment ref="N3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de tabela do veículo</t>
        </r>
      </text>
    </comment>
    <comment ref="P4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de depreciação.
Observando que veículos novos depreciam mais nos primeiros anos. E veículos já usados depreciam menos.</t>
        </r>
      </text>
    </comment>
    <comment ref="P4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Tomada por base o valor do veículo e o percentual indicado</t>
        </r>
      </text>
    </comment>
    <comment ref="P4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Tem origem do valor anual de depreciação dividido pela km anual do serviço</t>
        </r>
      </text>
    </comment>
    <comment ref="D4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quantos litros de óleo são necessários por troca</t>
        </r>
      </text>
    </comment>
    <comment ref="F4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preço do litro do óleo de motor</t>
        </r>
      </text>
    </comment>
    <comment ref="F44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preço do jogo de filtros a cada troca (filtros de óleo de motor e combustível)</t>
        </r>
      </text>
    </comment>
    <comment ref="P44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anual de remuneração do capital investido</t>
        </r>
      </text>
    </comment>
    <comment ref="G4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quantos km roda com uma troca de óleo de motor</t>
        </r>
      </text>
    </comment>
    <comment ref="P4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Tomada por base o valor do veículo e o percentual indicado</t>
        </r>
      </text>
    </comment>
    <comment ref="P46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Tem origem do valor anual de depreciação dividido pela km anual</t>
        </r>
      </text>
    </comment>
    <comment ref="D5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quantos pneus usa o veículo sem pneu reserva</t>
        </r>
      </text>
    </comment>
    <comment ref="F5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valor unitário do pneu novo</t>
        </r>
      </text>
    </comment>
    <comment ref="N5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salário do motorista observando o piso salarial da categoria</t>
        </r>
      </text>
    </comment>
    <comment ref="D5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quantas câmaras. Caso não usa câmara deixar em branco</t>
        </r>
      </text>
    </comment>
    <comment ref="F5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da câmara nova</t>
        </r>
      </text>
    </comment>
    <comment ref="M5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de encargos sobre o salário. Como: 13º salário, terço de férias, inss, fgts, verbas rescisórias, exames adm./dem/per/ e outros</t>
        </r>
      </text>
    </comment>
    <comment ref="D5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 protetor. Se não usa protetor deixa em branco</t>
        </r>
      </text>
    </comment>
    <comment ref="F5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do protetor novo</t>
        </r>
      </text>
    </comment>
    <comment ref="D5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quantidade de recapes possíveis para um jogo de pneus novos</t>
        </r>
      </text>
    </comment>
    <comment ref="F5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do recape</t>
        </r>
      </text>
    </comment>
    <comment ref="P5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Tem origem do valor anual do salário dividido pela km anual</t>
        </r>
      </text>
    </comment>
    <comment ref="G5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 km roda o jogo de pneus (novos + recapes)</t>
        </r>
      </text>
    </comment>
    <comment ref="F6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Indicar o coeficiente de manutenção. 
A ser calculado sobre o valor do veículo.
Limite inferio 0,0033
Limite superior 0,0088
O coeficiente de manutenção deve levar em conta a idade do veículo e as condições das estredas. Pois esses fatores impactam diretamente nos custos de manutenção
</t>
        </r>
      </text>
    </comment>
    <comment ref="G6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de lucro</t>
        </r>
      </text>
    </comment>
    <comment ref="G6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soma dos impostos, como: PIS, Cofins, CSLL, IR, ISSQN e outros</t>
        </r>
      </text>
    </comment>
  </commentList>
</comments>
</file>

<file path=xl/comments9.xml><?xml version="1.0" encoding="utf-8"?>
<comments xmlns="http://schemas.openxmlformats.org/spreadsheetml/2006/main">
  <authors>
    <author>Admin</author>
  </authors>
  <commentList>
    <comment ref="G3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Inserir o preço do Litro do Diesel</t>
        </r>
      </text>
    </comment>
    <comment ref="N3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marca e modelo do veículo a ser disponibilizado para o serviço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média de km por litro de diesel do veículo. Observando as condições da estrada.</t>
        </r>
      </text>
    </comment>
    <comment ref="N38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ano do veículo</t>
        </r>
      </text>
    </comment>
    <comment ref="N3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de tabela do veículo</t>
        </r>
      </text>
    </comment>
    <comment ref="P4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de depreciação.
Observando que veículos novos depreciam mais nos primeiros anos. E veículos já usados depreciam menos.</t>
        </r>
      </text>
    </comment>
    <comment ref="P4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Tomada por base o valor do veículo e o percentual indicado</t>
        </r>
      </text>
    </comment>
    <comment ref="P4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Tem origem do valor anual de depreciação dividido pela km anual do serviço</t>
        </r>
      </text>
    </comment>
    <comment ref="D4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quantos litros de óleo são necessários por troca</t>
        </r>
      </text>
    </comment>
    <comment ref="F4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preço do litro do óleo de motor</t>
        </r>
      </text>
    </comment>
    <comment ref="F44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preço do jogo de filtros a cada troca (filtros de óleo de motor e combustível)</t>
        </r>
      </text>
    </comment>
    <comment ref="P44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anual de remuneração do capital investido</t>
        </r>
      </text>
    </comment>
    <comment ref="G4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quantos km roda com uma troca de óleo de motor</t>
        </r>
      </text>
    </comment>
    <comment ref="P4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Tomada por base o valor do veículo e o percentual indicado</t>
        </r>
      </text>
    </comment>
    <comment ref="P46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Tem origem do valor anual de depreciação dividido pela km anual</t>
        </r>
      </text>
    </comment>
    <comment ref="D5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quantos pneus usa o veículo sem pneu reserva</t>
        </r>
      </text>
    </comment>
    <comment ref="F5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valor unitário do pneu novo</t>
        </r>
      </text>
    </comment>
    <comment ref="N5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salário do motorista observando o piso salarial da categoria</t>
        </r>
      </text>
    </comment>
    <comment ref="D5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quantas câmaras. Caso não usa câmara deixar em branco</t>
        </r>
      </text>
    </comment>
    <comment ref="F5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da câmara nova</t>
        </r>
      </text>
    </comment>
    <comment ref="M5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de encargos sobre o salário. Como: 13º salário, terço de férias, inss, fgts, verbas rescisórias, exames adm./dem/per/ e outros</t>
        </r>
      </text>
    </comment>
    <comment ref="D5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 protetor. Se não usa protetor deixa em branco</t>
        </r>
      </text>
    </comment>
    <comment ref="F5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do protetor novo</t>
        </r>
      </text>
    </comment>
    <comment ref="D5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quantidade de recapes possíveis para um jogo de pneus novos</t>
        </r>
      </text>
    </comment>
    <comment ref="F5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valor do recape</t>
        </r>
      </text>
    </comment>
    <comment ref="P53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Tem origem do valor anual do salário dividido pela km anual</t>
        </r>
      </text>
    </comment>
    <comment ref="G55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quanto km roda o jogo de pneus (novos + recapes)</t>
        </r>
      </text>
    </comment>
    <comment ref="F60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Indicar o coeficiente de manutenção. 
A ser calculado sobre o valor do veículo.
Limite inferio 0,0033
Limite superior 0,0088
O coeficiente de manutenção deve levar em conta a idade do veículo e as condições das estredas. Pois esses fatores impactam diretamente nos custos de manutenção
</t>
        </r>
      </text>
    </comment>
    <comment ref="G67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o percentual de lucro</t>
        </r>
      </text>
    </comment>
    <comment ref="G69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Informar a soma dos impostos, como: PIS, Cofins, CSLL, IR, ISSQN e outros</t>
        </r>
      </text>
    </comment>
  </commentList>
</comments>
</file>

<file path=xl/sharedStrings.xml><?xml version="1.0" encoding="utf-8"?>
<sst xmlns="http://schemas.openxmlformats.org/spreadsheetml/2006/main" count="1097" uniqueCount="145">
  <si>
    <t xml:space="preserve">Km Rodados com 1 Troca </t>
  </si>
  <si>
    <t>Custo Oleo Diesel por KM</t>
  </si>
  <si>
    <t>Custo dos Pneus de rodagem Por KM</t>
  </si>
  <si>
    <t>OLEO DIESEL</t>
  </si>
  <si>
    <t>PNEUS DE RODAGEM</t>
  </si>
  <si>
    <t>MANUTENÇÃO DO VEÍCULO</t>
  </si>
  <si>
    <t>Custo da Manutenção por KM</t>
  </si>
  <si>
    <t>Custo de Manutenção por mês</t>
  </si>
  <si>
    <t>SERVIÇO DE TRANSPORTE ESCOLAR</t>
  </si>
  <si>
    <t>Rota:</t>
  </si>
  <si>
    <t>Nº de Dias Letivos no ano:</t>
  </si>
  <si>
    <t>Média de Dias Letivos no Mês:</t>
  </si>
  <si>
    <t>Percuso Mensal Estimado - KM:</t>
  </si>
  <si>
    <t>Percurso Diário -  KM:</t>
  </si>
  <si>
    <t>Valor do KM Rodado - R$:</t>
  </si>
  <si>
    <t>DADOS DA LINHA</t>
  </si>
  <si>
    <t>Tipo de Pavimento:</t>
  </si>
  <si>
    <t>Número da linha:</t>
  </si>
  <si>
    <t>Tipo do veículo:</t>
  </si>
  <si>
    <t>Percurso Anual - KM</t>
  </si>
  <si>
    <t>ônibus</t>
  </si>
  <si>
    <t>Capacidade de Lotação  - Mínima:</t>
  </si>
  <si>
    <t>KM de Poliedrica:</t>
  </si>
  <si>
    <t>KM de Cascalho:</t>
  </si>
  <si>
    <t>KM de Asfalto:</t>
  </si>
  <si>
    <t>Nº Meses de Transporte no Ano:</t>
  </si>
  <si>
    <t>Média Consumo KM/Litro</t>
  </si>
  <si>
    <t>OLEO LUBRIFICANTE /FILTROS</t>
  </si>
  <si>
    <t>Qtde</t>
  </si>
  <si>
    <t>Unid</t>
  </si>
  <si>
    <t>litro</t>
  </si>
  <si>
    <t>R$ Unit</t>
  </si>
  <si>
    <t>SubTotal</t>
  </si>
  <si>
    <t>Jogo</t>
  </si>
  <si>
    <t>Lubrificante / troca</t>
  </si>
  <si>
    <t>Custo do Lubrificante - filtro por KM</t>
  </si>
  <si>
    <t>CUSTOS VARIÁVEIS</t>
  </si>
  <si>
    <t>R$ unit</t>
  </si>
  <si>
    <t>Sub total</t>
  </si>
  <si>
    <t>unid</t>
  </si>
  <si>
    <t>Câmara utilizada</t>
  </si>
  <si>
    <t>Protetor Pneu</t>
  </si>
  <si>
    <t>Recape de Pneu</t>
  </si>
  <si>
    <t>Pneu Novo</t>
  </si>
  <si>
    <t>Valor total do jogo de pneus</t>
  </si>
  <si>
    <t xml:space="preserve">km rodado com o jogo de pneus </t>
  </si>
  <si>
    <t>CUSTOS FIXOS</t>
  </si>
  <si>
    <t>Veículo Marca e Modelo:</t>
  </si>
  <si>
    <t>Ano do Veículo:</t>
  </si>
  <si>
    <t>Valor Médio do Veículo:</t>
  </si>
  <si>
    <t>Percentual de depreciação anual</t>
  </si>
  <si>
    <t>Valor da Depreciação anual</t>
  </si>
  <si>
    <t>Valor da Depreciação por km rodado</t>
  </si>
  <si>
    <t>Percentual Anual de Remuneração do Capital</t>
  </si>
  <si>
    <t>Valor Anual de Remuneração do Capital</t>
  </si>
  <si>
    <t>Valor da Remuneração do capital por km rodado</t>
  </si>
  <si>
    <t>CUSTOS DE DEPRECIAÇÃO</t>
  </si>
  <si>
    <t xml:space="preserve">CUSTOS DE CAPITAL </t>
  </si>
  <si>
    <t>CUSTOS DE MOTORISTA</t>
  </si>
  <si>
    <t>Salário Categoria</t>
  </si>
  <si>
    <t>Anual</t>
  </si>
  <si>
    <t>Mensal</t>
  </si>
  <si>
    <t>Piso Salarial</t>
  </si>
  <si>
    <t>---</t>
  </si>
  <si>
    <t>Perc.</t>
  </si>
  <si>
    <t>Total anual de salário</t>
  </si>
  <si>
    <t>Valor do Salário por km rodado</t>
  </si>
  <si>
    <t>Encargos sobre salário</t>
  </si>
  <si>
    <t>IPVA</t>
  </si>
  <si>
    <t>Licenviamento/Seguro Obrigatório</t>
  </si>
  <si>
    <t>Seguro Casco/Resp Civil/Ocupantes</t>
  </si>
  <si>
    <t xml:space="preserve">Inspeções e taxas </t>
  </si>
  <si>
    <t>Total anual com custos diversos</t>
  </si>
  <si>
    <t>Despesas Administrativas / Outros</t>
  </si>
  <si>
    <t>Valor dos custos diversos por km rodado</t>
  </si>
  <si>
    <t>CUSTOS DIVERSOS</t>
  </si>
  <si>
    <t>Valor total dos custos variáveis por km</t>
  </si>
  <si>
    <t>Valor total dos custos fixos por km</t>
  </si>
  <si>
    <r>
      <t xml:space="preserve">Margem de Lucro </t>
    </r>
    <r>
      <rPr>
        <sz val="10"/>
        <color theme="1"/>
        <rFont val="Calibri"/>
        <family val="2"/>
        <scheme val="minor"/>
      </rPr>
      <t>(em percentual)</t>
    </r>
  </si>
  <si>
    <r>
      <t xml:space="preserve">Total  Custos </t>
    </r>
    <r>
      <rPr>
        <sz val="10"/>
        <color theme="1"/>
        <rFont val="Calibri"/>
        <family val="2"/>
        <scheme val="minor"/>
      </rPr>
      <t>(custos variáveis + custos fixos)</t>
    </r>
  </si>
  <si>
    <t>Total Custos + Lucro</t>
  </si>
  <si>
    <r>
      <t>Impostos</t>
    </r>
    <r>
      <rPr>
        <sz val="10"/>
        <color theme="1"/>
        <rFont val="Calibri"/>
        <family val="2"/>
        <scheme val="minor"/>
      </rPr>
      <t xml:space="preserve"> (total em percentual)</t>
    </r>
  </si>
  <si>
    <t>Valor total do Km Rodado</t>
  </si>
  <si>
    <t>--------</t>
  </si>
  <si>
    <t>Valor total Anual para</t>
  </si>
  <si>
    <t>Jogo de filtros / troca</t>
  </si>
  <si>
    <t>Coef. manutenção</t>
  </si>
  <si>
    <t>Preço do Litro Oleo Diesel</t>
  </si>
  <si>
    <t>PLANILHA DE COMPOSIÇÃO DE CUSTOS</t>
  </si>
  <si>
    <t>Atenciosamente,</t>
  </si>
  <si>
    <t>__________________________</t>
  </si>
  <si>
    <t>CÉU AZUL - PR</t>
  </si>
  <si>
    <t>NOME DA EMPRESA</t>
  </si>
  <si>
    <t>CNPJ - **</t>
  </si>
  <si>
    <t>FONE (45)***</t>
  </si>
  <si>
    <t>FONE (45)9***</t>
  </si>
  <si>
    <t xml:space="preserve">Lote: </t>
  </si>
  <si>
    <t xml:space="preserve">Linha: </t>
  </si>
  <si>
    <t>Lote</t>
  </si>
  <si>
    <t>Qtd de km*</t>
  </si>
  <si>
    <t>Descrição do Serviço</t>
  </si>
  <si>
    <t>Valor Máx. do km R$</t>
  </si>
  <si>
    <t>Valor Máx. da linha R$</t>
  </si>
  <si>
    <t>Item/ Linha</t>
  </si>
  <si>
    <t>km</t>
  </si>
  <si>
    <t>Serviço de transporte escolar:
Percurso: 
•	Centro;
•	Rio das Pedras;
•	Santa Luzia;
•	Dois Irmãos;
•	Sub Estação;
•	Centro;
Horários:
Recolher Alunos para aula à tarde:
•	11h30.
Retorno de Alunos da aula à tarde e recolher alunos da noite:
•	17h20.
Capacidade do Veículo: 
•	32 passageiros.
Nº de Alunos: 20
Km Dia: 90 km (Observação há variação de quilomentragem entre o registrado no App e o registrado pelo veículo)
•	Asfalto: 42
•	Pedra Irregular: 6; 
•	Cascalho: 42.</t>
  </si>
  <si>
    <t>Serviço de transporte escolar:
Percurso: 
•	Centro;
•	Santa Luzia;
•	Rio Xaxim;
•	Fazenda Mariano;
•	Linha Catafesta;
•	Centro.
Horários:
Recolher Alunos para aula à tarde:
•	11h30.
Retorno de Alunos da aula à tarde e recolher alunos da noite:
•	17h20.
Capacidade do Veículo: 
•	32 passageiros.
Nº de Alunos:
•	20 aluno.
Km Dia: 94 km (Observação há variação de quilomentragem entre o registrado no App e o registrado pelo veículo)
•	Asfalto: 54; 
•	Cascalho: 40.</t>
  </si>
  <si>
    <t>Serviço de transporte escolar:
Percurso: 
•	Centro;
•	Rio Treze;
•	São Francisco – Boa Esperança; 
•	Capela São Paulo;
•	Boa Vista;
•	Centro.
Horários:
Recolher Alunos para aula à tarde:
•	11h30.
Retorno de Alunos da aula à tarde e recolher alunos da noite:
•	17h20.
Capacidade do Veículo: 
•	32 passageiros.
Nº de Alunos: 
•	15 Alunos
Km Dia: 75,4 km (Observação há variação de quilometragem entre o registrado no App e o registrado pelo veículo)
•	Asfalto: 45 km; 
•	Pedra Irregular: 4,4 km,; 
•	Cascalho: 26km.</t>
  </si>
  <si>
    <t>Serviço de transporte escolar:
Percurso: 
•	Vila Nova União; •	Fazenda Sbaraine;  •	Cantinho do Céu; •	São Francisco; •	Linha Bagio; •	Marca Eva; •	Vila Nova União; 
Horários:
Recolher Alunos para aula da manhã:
•	06h Saída
•	07h20 Chegada
Recolher Alunos para aula à tarde:
•	11h45 Saída
•	13h15 Chegada. 
Retorno de Alunos da aula à tarde e recolher alunos da noite:
•	17h10 saída
•	18h45 chegada
Retorno de alunos a Noite
•	22h45.
Capacidade do Veículo: 
•	32 passageiros
Nº de Alunos: 
•	17 alunos - manhã
•	20 alunos - tarde
•	04 alunos – noite
Km Dia: 152 (Observação há variação de quilometragem entre o registrado no App e o registrado pelo veículo)
•	Asfalto; 14 km;
•	Pedra Irregular: 16km,
•	Cascalho: 122 km.</t>
  </si>
  <si>
    <t>Serviço de transporte escolar:
Percurso: 
•	Nova União;  •	Fazenda Iguaçu; •	Fazenda Gilberto Braga; •	Fazenda Orlando Favarão; •	Fazenda Nuncio; •	Salvan;
•	Tatujupi; •	Nova União. 
Horários:
Recolher Alunos para aula da manhã:
•	06h Saída
•	07h20 Chegada
Recolher Alunos para aula à tarde:
•	11h45 Saída
•	13h15 Chegada. 
Retorno de Alunos da aula à tarde e recolher alunos da noite:
•	17h10 saída
•	18h45 chegada
Retorno de alunos a Noite
•	22h45.
Capacidade do Veículo: 
•	24 passageiros
Nº de Alunos: 
•	09 alunos - manhã
•	19 alunos - tarde
•	06 alunos – noite
Km Dia: 135 (Observação há variação de quilometragem entre o registrado no App e o registrado pelo veículo)
•	Asfalto: 123 km; 
•	Cascalho: 12 km.</t>
  </si>
  <si>
    <t xml:space="preserve">Serviço de transporte escolar:
Percurso: 
•	Centro de Céu Azul;
•	Parque Verde;
•	Bairro União; 
•	Boa Vista;
•	Nova União.
Horários: 
Recolher Professores para aula à tarde:
•	Saída: 12H30
Retorno de professores da aula à tarde e recolher alunos da noite:
•	Saída: 17H30
Capacidade do Veículo: 
•	Van com capacidade mínima: 16 lugares.
Nº de Pessoas: 12
Km Dia: 51,300 km (Observação há variação de quilomentragem entre o registrado no App e o registrado pelo veículo)
•	Asfalto: 51,300km </t>
  </si>
  <si>
    <r>
      <rPr>
        <b/>
        <sz val="11"/>
        <color theme="1"/>
        <rFont val="Calibri"/>
        <family val="2"/>
        <scheme val="minor"/>
      </rPr>
      <t>Serviço de transporte escolar: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 xml:space="preserve">Percurso: 
</t>
    </r>
    <r>
      <rPr>
        <sz val="11"/>
        <color theme="1"/>
        <rFont val="Calibri"/>
        <family val="2"/>
        <scheme val="minor"/>
      </rPr>
      <t xml:space="preserve">Manhã: 05H50
•	Centro de Céu Azul; •	Nova União; •	Linha Wengrat; •	Fazenda Mariotto; •	Sitio Dalastra; •	Coopavel – Boa Vista; •	Boa Vista; •	Centro de Céu Azul.
Meio dia:11H50
•	Centro de Céu Azul; •	Boa Vista; •	Coopavel – Boa Vista; •	Sitio Piati; •	Sitio Dalastra; •	Fazenda Mariotto; •	Linha Wengrat; •	Fazenda Tatujupi.
Tade: 17H20
•	Centro de Céu Azul; •	Boa Vista; •	Coopavel – Boa Vista; •	Sitio Piati; •	Sitio Dalastra; •	Fazenda Mariotto; •	Linha Wengrat; • Fazenda Tatujupi; •	Boa Vista; •	Centro de Céu Azul; 
Horários:
Recolher Alunos do período da manhã:
•	Saída: 05H50
•	Retorno: 7H
Recolher Alunos para aula à tarde:
•	Saída: 11H50
•	Retorno: 13H10
Retorno de Alunos da aula à tarde e recolher alunos da noite:
•	Saída: 17H20
•	Retorno: 19H10
Capacidade do Veículo: 
•	Van com capacidade mínima: 16 lugares.
Nº de Alunos: 
Manhã: 08
Meio dia: 08
Tarde: 08
Noite: 6
Km Dia: 134,9 (Observação há variação de quilomentragem entre o registrado no App e o registrado pelo veículo)
•	Asfalto: 113,9
•	Cascalho: 21.
</t>
    </r>
  </si>
  <si>
    <t xml:space="preserve">Serviço de transporte escolar:
Percurso: 
•	Centro de Céu Azul;
•	Ponto Próximo ao Posto da Policia Rodoviária Federal;
•	Vista Alegre; 
•	Santa Rita.
Horários:
Recolher Alunos para aula à tarde:
•	Saída: 12H15;
•	Retorno: 13H10.
Retorno de Alunos da aula à tarde e recolher alunos da noite:
•	Saída: 17H20
•	Retorno: 19H
Capacidade do Veículo: 
•	Micro-ônibus, capacidade: 28 passageiros;
Nº de Alunos: 19 
Km Dia: 62 (Observação há variação de quilomentragem entre o registrado no App e o registrado pelo veículo)
•	Asfalto: 46
•	Cascalho: 16
</t>
  </si>
  <si>
    <t>Serviço de transporte escolar:
Percurso: 
•	Nova União; •	Linha Gaucha; •	Marca Eva;
•	Linha Brandalize; •	Pedagio;  •	Fazenda Rio Butu; •	Nova União; 
Horários:
Recolher Alunos para aula da manhã:
•	06h Saída
•	07h20 Chegada
Recolher Alunos para aula à tarde:
•	11h45 Saída
•	13h15 Chegada. 
Retorno de Alunos da aula à tarde e recolher alunos da noite:
•	17h10 saída
•	18h45 chegada
Retorno de alunos a Noite
•	22h45.
Capacidade do Veículo: 
•	32 passageiros
Nº de Alunos: 
•	04 alunos - manhã
•	26 alunos - tarde
•	04 alunos – noite
Km Dia: 125 (Observação há variação de quilometragem entre o registrado no App e o registrado pelo veículo)
•	Asfalto: 73; 
•	Cascalho: 52.</t>
  </si>
  <si>
    <t xml:space="preserve">Serviço de transporte escolar:
Percurso: 
•	Picada Benjamin;
•	Fazenda Cassol;
•	Iarrosheski;
•	Renostro;
•	Centro.
Horários:
Recolher Alunos para aula da manhã:
•	05h30
Retorno de Alunos da aula à tarde e recolher alunos da noite:
•	12h
Capacidade do Veículo: 
•	25 passageiros
Nº de Alunos: 
•	25 alunos - manhã
Km Dia: 103 km (Observação há variação de quilometragem entre o registrado no App e o registrado pelo veículo)
•	Asfalto: 12 km 
•	Pedra Irregular: 14 km; 
•	Cascalho: 75 km.
</t>
  </si>
  <si>
    <t>Razão Social</t>
  </si>
  <si>
    <t>CNPJ</t>
  </si>
  <si>
    <t>Céu Azul, ** de **** de 2023</t>
  </si>
  <si>
    <t>Recolher Professores para aula à tarde:
•	Saída: 12H30
Retorno de professores da aula à tarde e recolher alunos da noite:
•	Saída: 17H30</t>
  </si>
  <si>
    <t>Céu Azul, ** de ****** de 2023.</t>
  </si>
  <si>
    <t>Percurso: 
•	Centro de Céu Azul; •	Ponto Próximo ao Posto da Policia Rodoviária Federal; •	Vista Alegre;  •	Santa Rita.</t>
  </si>
  <si>
    <t>Recolher Alunos para aula à tarde:
•	Saída: 12H15; •	Retorno: 13H10.
Retorno de Alunos da aula à tarde e recolher alunos da noite:
•	Saída: 17H20; •	Retorno: 19H</t>
  </si>
  <si>
    <t xml:space="preserve">Percurso: 
•	Centro de Céu Azul; •	Parque Verde;  •	Bairro União; •	Boa Vista; •	Nova União. </t>
  </si>
  <si>
    <t>7 (01)</t>
  </si>
  <si>
    <t>7 (02)</t>
  </si>
  <si>
    <t>7 (03)</t>
  </si>
  <si>
    <t xml:space="preserve">Percurso: 
Manhã: 05H50 
•	Centro de Céu Azul; •	Nova União; •	Linha Wengrat; •	Fazenda Mariotto; •	Sitio Dalastra; •	Coopavel – Boa Vista; •	Boa Vista; •	Centro de Céu Azul.
Meio dia:11H50
•	Centro de Céu Azul; •	Boa Vista;
•	Coopavel – Boa Vista; •	Sitio Piati;  •	Sitio Dalastra; •	Fazenda Mariotto; •	Linha Wengrat; •	Fazenda Tatujupi.
Tade: 17H20
•	Centro de Céu Azul; •	Boa Vista; •	Coopavel – Boa Vista; •	Sitio Piati; •	Sitio Dalastra; •	Fazenda Mariotto; •	Linha Wengrat; •	Fazenda Tatujupi; •	Boa Vista; •	Centro de Céu Azul; </t>
  </si>
  <si>
    <t>Recolher Alunos do período da manhã: •	Saída: 05H50  •	Retorno: 7H 
Recolher Alunos para aula à tarde: •	Saída: 11H50 •	Retorno: 13H10
Retorno de Alunos da aula à tarde e recolher alunos da noite: •	Saída: 17H20 •	Retorno: 19H10</t>
  </si>
  <si>
    <t>VAN</t>
  </si>
  <si>
    <t>MICRO-ÔNIBUS</t>
  </si>
  <si>
    <t>VÂN</t>
  </si>
  <si>
    <t>Percurso: 
•	Centro; •	Rio das Pedras; •	Santa Luzia; •	Dois Irmãos; •	Sub Estação; •	Centro;</t>
  </si>
  <si>
    <t>Recolher Alunos para aula à tarde: •	11h30. 
Retorno de Alunos da aula à tarde e recolher alunos da noite: •	17h20.</t>
  </si>
  <si>
    <t>Percurso: 
•	Centro; •	Santa Luzia;•	Rio Xaxim;•	Fazenda Mariano; •	Linha Catafesta; •	Centro.</t>
  </si>
  <si>
    <t>Recolher Alunos para aula à tarde: •	11h30.
Retorno de Alunos da aula à tarde e recolher alunos da noite: •	17h20.</t>
  </si>
  <si>
    <t>Percurso: 
•	Centro; •	Rio Treze; •	São Francisco – Boa Esperança;  •	Capela São Paulo; •	Boa Vista; •	Centro.</t>
  </si>
  <si>
    <t>Percurso: 
•	Vila Nova União; •	Fazenda Sbaraine; •	Cantinho do Céu; •	São Francisco; •	Linha Bagio; •	Marca Eva; •	Vila Nova União;</t>
  </si>
  <si>
    <t>Recolher Alunos para aula da manhã: •	06h Saída •	07h20 Chegada
Recolher Alunos para aula à tarde:  •	11h45 Saída •	13h15 Chegada. 
Retorno de Alunos da aula à tarde e recolher alunos da noite: •	17h10 saída •	18h45 chegada
Retorno de alunos a Noite •	22h45.</t>
  </si>
  <si>
    <t>Percurso: 
•	Nova União; •	Fazenda Iguaçu; •	Fazenda Gilberto Braga; •	Fazenda Orlando Favarão; •	Fazenda Nuncio; •	Salvan; •	Tatujupi; •	Nova União.</t>
  </si>
  <si>
    <t xml:space="preserve">Recolher Alunos para aula da manhã: •	06h Saída •	07h20 Chegada
Recolher Alunos para aula à tarde: •	11h45 Saída •	13h15 Chegada.  
Retorno de Alunos da aula à tarde e recolher alunos da noite: •	17h10 saída •	18h45 chegada 
Retorno de alunos a Noite •	22h45. </t>
  </si>
  <si>
    <t>Recolher Alunos para aula da manhã: •	06h Saída •	07h20 Chegada
Recolher Alunos para aula à tarde: •	11h45 Saída •	13h15 Chegada.  
Retorno de Alunos da aula à tarde e recolher alunos da noite:
•	17h10 saída •	18h45 chegada
Retorno de alunos a Noite •	22h45.</t>
  </si>
  <si>
    <t xml:space="preserve">Recolher Alunos para aula da manhã: •	05h30
Retorno de Alunos da aula à tarde e recolher alunos da noite: •	12h </t>
  </si>
  <si>
    <t>Fone</t>
  </si>
  <si>
    <t>Observar que devido a carga horária pode demanda 2 motoristas</t>
  </si>
  <si>
    <t>Percurso: 
•	Céu Azul, Picada Benjamin; •	Fazenda Cassol; •	Iarrosheski; •	Renostro; •	Centro.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</si>
</sst>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_ * #,##0.00_ ;_ * \-#,##0.00_ ;_ * &quot;-&quot;??_ ;_ @_ "/>
    <numFmt numFmtId="165" formatCode="_-* #,##0.0000_-;\-* #,##0.0000_-;_-* &quot;-&quot;??_-;_-@_-"/>
    <numFmt numFmtId="166" formatCode="_-* #,##0_-;\-* #,##0_-;_-* &quot;-&quot;??_-;_-@_-"/>
    <numFmt numFmtId="167" formatCode="_ * #,##0.00_ ;_ * \-#,##0.00_ ;_ * &quot;-&quot;????_ ;_ @_ "/>
    <numFmt numFmtId="168" formatCode="0.0"/>
    <numFmt numFmtId="169" formatCode="_ * #,##0.0000_ ;_ * \-#,##0.0000_ ;_ * &quot;-&quot;????_ ;_ @_ "/>
    <numFmt numFmtId="170" formatCode="0.0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b/>
      <i/>
      <u val="singleAccounting"/>
      <sz val="10"/>
      <color rgb="FF00B050"/>
      <name val="Calibri"/>
      <family val="2"/>
      <scheme val="minor"/>
    </font>
    <font>
      <b/>
      <i/>
      <u/>
      <sz val="10"/>
      <color rgb="FF00B05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4"/>
      <color theme="1"/>
      <name val="Cambria"/>
      <family val="1"/>
    </font>
    <font>
      <b/>
      <sz val="26"/>
      <color rgb="FFFF0000"/>
      <name val="Arial Black"/>
      <family val="2"/>
    </font>
    <font>
      <b/>
      <sz val="14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2"/>
      <color theme="1"/>
      <name val="Cambria"/>
      <family val="1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9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auto="1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A"/>
      </left>
      <right style="medium">
        <color rgb="FF00000A"/>
      </right>
      <top style="medium">
        <color rgb="FF00000A"/>
      </top>
      <bottom/>
      <diagonal/>
    </border>
    <border>
      <left/>
      <right style="medium">
        <color rgb="FF00000A"/>
      </right>
      <top style="medium">
        <color rgb="FF00000A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38">
    <xf numFmtId="0" fontId="0" fillId="0" borderId="0" xfId="0"/>
    <xf numFmtId="0" fontId="2" fillId="0" borderId="0" xfId="0" applyFont="1"/>
    <xf numFmtId="0" fontId="2" fillId="0" borderId="4" xfId="0" applyFont="1" applyBorder="1"/>
    <xf numFmtId="0" fontId="2" fillId="0" borderId="3" xfId="0" applyFont="1" applyBorder="1"/>
    <xf numFmtId="0" fontId="2" fillId="0" borderId="0" xfId="0" quotePrefix="1" applyFont="1"/>
    <xf numFmtId="0" fontId="3" fillId="0" borderId="0" xfId="0" applyFont="1"/>
    <xf numFmtId="43" fontId="2" fillId="0" borderId="0" xfId="1" applyFont="1" applyBorder="1"/>
    <xf numFmtId="165" fontId="5" fillId="0" borderId="0" xfId="1" applyNumberFormat="1" applyFont="1" applyBorder="1"/>
    <xf numFmtId="43" fontId="3" fillId="0" borderId="0" xfId="1" applyFont="1" applyBorder="1"/>
    <xf numFmtId="43" fontId="6" fillId="0" borderId="0" xfId="1" applyFont="1" applyBorder="1"/>
    <xf numFmtId="165" fontId="6" fillId="0" borderId="0" xfId="0" applyNumberFormat="1" applyFont="1"/>
    <xf numFmtId="0" fontId="2" fillId="0" borderId="11" xfId="0" applyFont="1" applyBorder="1"/>
    <xf numFmtId="0" fontId="4" fillId="0" borderId="12" xfId="0" applyFont="1" applyBorder="1"/>
    <xf numFmtId="0" fontId="2" fillId="0" borderId="13" xfId="0" applyFont="1" applyBorder="1"/>
    <xf numFmtId="43" fontId="2" fillId="0" borderId="13" xfId="1" applyFont="1" applyBorder="1"/>
    <xf numFmtId="0" fontId="2" fillId="0" borderId="12" xfId="0" applyFont="1" applyBorder="1"/>
    <xf numFmtId="0" fontId="3" fillId="0" borderId="12" xfId="0" applyFont="1" applyBorder="1"/>
    <xf numFmtId="43" fontId="6" fillId="0" borderId="13" xfId="1" applyFont="1" applyBorder="1"/>
    <xf numFmtId="0" fontId="2" fillId="0" borderId="17" xfId="0" applyFont="1" applyBorder="1"/>
    <xf numFmtId="0" fontId="2" fillId="0" borderId="18" xfId="0" applyFont="1" applyBorder="1"/>
    <xf numFmtId="0" fontId="3" fillId="0" borderId="18" xfId="0" applyFont="1" applyBorder="1"/>
    <xf numFmtId="0" fontId="3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21" xfId="0" applyFont="1" applyBorder="1" applyAlignment="1">
      <alignment horizontal="center"/>
    </xf>
    <xf numFmtId="0" fontId="2" fillId="0" borderId="0" xfId="0" applyFont="1" applyAlignment="1">
      <alignment horizontal="left"/>
    </xf>
    <xf numFmtId="166" fontId="2" fillId="0" borderId="0" xfId="1" applyNumberFormat="1" applyFont="1" applyBorder="1"/>
    <xf numFmtId="0" fontId="2" fillId="2" borderId="17" xfId="0" applyFont="1" applyFill="1" applyBorder="1"/>
    <xf numFmtId="0" fontId="3" fillId="0" borderId="3" xfId="0" applyFont="1" applyBorder="1" applyAlignment="1">
      <alignment horizontal="left"/>
    </xf>
    <xf numFmtId="0" fontId="2" fillId="0" borderId="5" xfId="0" applyFont="1" applyBorder="1"/>
    <xf numFmtId="0" fontId="2" fillId="0" borderId="8" xfId="0" applyFont="1" applyBorder="1"/>
    <xf numFmtId="0" fontId="2" fillId="0" borderId="6" xfId="0" applyFont="1" applyBorder="1"/>
    <xf numFmtId="0" fontId="2" fillId="0" borderId="19" xfId="0" applyFont="1" applyBorder="1"/>
    <xf numFmtId="165" fontId="8" fillId="0" borderId="0" xfId="1" applyNumberFormat="1" applyFont="1" applyBorder="1" applyAlignment="1">
      <alignment horizontal="center"/>
    </xf>
    <xf numFmtId="0" fontId="4" fillId="0" borderId="0" xfId="0" applyFont="1"/>
    <xf numFmtId="0" fontId="2" fillId="3" borderId="17" xfId="0" applyFont="1" applyFill="1" applyBorder="1"/>
    <xf numFmtId="2" fontId="2" fillId="2" borderId="17" xfId="0" applyNumberFormat="1" applyFont="1" applyFill="1" applyBorder="1"/>
    <xf numFmtId="168" fontId="2" fillId="2" borderId="17" xfId="0" applyNumberFormat="1" applyFont="1" applyFill="1" applyBorder="1"/>
    <xf numFmtId="43" fontId="2" fillId="0" borderId="0" xfId="1" applyFont="1" applyBorder="1" applyAlignment="1">
      <alignment horizontal="center"/>
    </xf>
    <xf numFmtId="165" fontId="6" fillId="0" borderId="0" xfId="1" applyNumberFormat="1" applyFont="1" applyBorder="1" applyAlignment="1">
      <alignment horizontal="center"/>
    </xf>
    <xf numFmtId="0" fontId="2" fillId="0" borderId="24" xfId="0" applyFont="1" applyBorder="1"/>
    <xf numFmtId="0" fontId="2" fillId="0" borderId="25" xfId="0" applyFont="1" applyBorder="1"/>
    <xf numFmtId="0" fontId="2" fillId="0" borderId="10" xfId="0" applyFont="1" applyBorder="1"/>
    <xf numFmtId="0" fontId="10" fillId="0" borderId="0" xfId="0" applyFont="1" applyAlignment="1">
      <alignment horizontal="center"/>
    </xf>
    <xf numFmtId="165" fontId="8" fillId="0" borderId="16" xfId="1" applyNumberFormat="1" applyFont="1" applyBorder="1" applyAlignment="1">
      <alignment horizontal="center"/>
    </xf>
    <xf numFmtId="43" fontId="2" fillId="3" borderId="0" xfId="1" applyFont="1" applyFill="1" applyBorder="1" applyAlignment="1">
      <alignment horizontal="center"/>
    </xf>
    <xf numFmtId="166" fontId="2" fillId="3" borderId="0" xfId="1" applyNumberFormat="1" applyFont="1" applyFill="1" applyBorder="1" applyAlignment="1">
      <alignment horizontal="center"/>
    </xf>
    <xf numFmtId="0" fontId="4" fillId="0" borderId="13" xfId="0" applyFont="1" applyBorder="1"/>
    <xf numFmtId="165" fontId="5" fillId="0" borderId="13" xfId="1" applyNumberFormat="1" applyFont="1" applyBorder="1"/>
    <xf numFmtId="43" fontId="3" fillId="0" borderId="13" xfId="1" applyFont="1" applyBorder="1"/>
    <xf numFmtId="165" fontId="8" fillId="0" borderId="13" xfId="1" applyNumberFormat="1" applyFont="1" applyBorder="1" applyAlignment="1">
      <alignment horizontal="center"/>
    </xf>
    <xf numFmtId="0" fontId="9" fillId="0" borderId="12" xfId="0" applyFont="1" applyBorder="1"/>
    <xf numFmtId="0" fontId="2" fillId="0" borderId="17" xfId="0" quotePrefix="1" applyFont="1" applyBorder="1"/>
    <xf numFmtId="9" fontId="2" fillId="2" borderId="17" xfId="0" applyNumberFormat="1" applyFont="1" applyFill="1" applyBorder="1"/>
    <xf numFmtId="170" fontId="2" fillId="0" borderId="0" xfId="0" applyNumberFormat="1" applyFont="1"/>
    <xf numFmtId="0" fontId="2" fillId="0" borderId="26" xfId="0" applyFont="1" applyBorder="1"/>
    <xf numFmtId="169" fontId="2" fillId="0" borderId="0" xfId="0" applyNumberFormat="1" applyFont="1"/>
    <xf numFmtId="0" fontId="3" fillId="0" borderId="12" xfId="0" applyFont="1" applyBorder="1" applyAlignment="1">
      <alignment horizontal="left"/>
    </xf>
    <xf numFmtId="0" fontId="3" fillId="0" borderId="0" xfId="0" applyFont="1" applyAlignment="1">
      <alignment horizontal="right"/>
    </xf>
    <xf numFmtId="0" fontId="3" fillId="0" borderId="13" xfId="0" applyFont="1" applyBorder="1" applyAlignment="1">
      <alignment horizontal="right"/>
    </xf>
    <xf numFmtId="9" fontId="2" fillId="0" borderId="0" xfId="0" applyNumberFormat="1" applyFont="1" applyAlignment="1">
      <alignment horizontal="center"/>
    </xf>
    <xf numFmtId="0" fontId="2" fillId="0" borderId="20" xfId="0" applyFont="1" applyBorder="1"/>
    <xf numFmtId="167" fontId="15" fillId="0" borderId="17" xfId="0" applyNumberFormat="1" applyFont="1" applyBorder="1"/>
    <xf numFmtId="43" fontId="2" fillId="0" borderId="17" xfId="1" applyFont="1" applyBorder="1"/>
    <xf numFmtId="0" fontId="19" fillId="0" borderId="0" xfId="0" applyFont="1"/>
    <xf numFmtId="0" fontId="20" fillId="2" borderId="17" xfId="0" applyFont="1" applyFill="1" applyBorder="1"/>
    <xf numFmtId="0" fontId="20" fillId="0" borderId="17" xfId="0" applyFont="1" applyBorder="1"/>
    <xf numFmtId="0" fontId="22" fillId="0" borderId="44" xfId="0" applyFont="1" applyBorder="1" applyAlignment="1">
      <alignment horizontal="justify" vertical="center" wrapText="1"/>
    </xf>
    <xf numFmtId="0" fontId="22" fillId="0" borderId="45" xfId="0" applyFont="1" applyBorder="1" applyAlignment="1">
      <alignment horizontal="justify" vertical="center" wrapText="1"/>
    </xf>
    <xf numFmtId="0" fontId="0" fillId="0" borderId="47" xfId="0" applyBorder="1" applyAlignment="1">
      <alignment wrapText="1"/>
    </xf>
    <xf numFmtId="0" fontId="0" fillId="0" borderId="46" xfId="0" applyBorder="1"/>
    <xf numFmtId="0" fontId="0" fillId="0" borderId="46" xfId="0" applyBorder="1" applyAlignment="1">
      <alignment wrapText="1"/>
    </xf>
    <xf numFmtId="0" fontId="0" fillId="0" borderId="47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47" xfId="0" applyBorder="1" applyAlignment="1">
      <alignment horizontal="left" vertical="top" wrapText="1"/>
    </xf>
    <xf numFmtId="0" fontId="0" fillId="0" borderId="18" xfId="0" applyBorder="1"/>
    <xf numFmtId="0" fontId="0" fillId="0" borderId="19" xfId="0" applyBorder="1"/>
    <xf numFmtId="0" fontId="12" fillId="2" borderId="0" xfId="0" applyFont="1" applyFill="1" applyAlignment="1">
      <alignment vertical="top" wrapText="1"/>
    </xf>
    <xf numFmtId="0" fontId="12" fillId="2" borderId="41" xfId="0" applyFont="1" applyFill="1" applyBorder="1" applyAlignment="1">
      <alignment vertical="top" wrapText="1"/>
    </xf>
    <xf numFmtId="0" fontId="12" fillId="2" borderId="40" xfId="0" applyFont="1" applyFill="1" applyBorder="1" applyAlignment="1">
      <alignment vertical="top" wrapText="1"/>
    </xf>
    <xf numFmtId="0" fontId="23" fillId="0" borderId="0" xfId="0" applyFont="1"/>
    <xf numFmtId="0" fontId="27" fillId="0" borderId="0" xfId="0" applyFont="1"/>
    <xf numFmtId="10" fontId="2" fillId="0" borderId="0" xfId="2" applyNumberFormat="1" applyFont="1"/>
    <xf numFmtId="10" fontId="3" fillId="0" borderId="0" xfId="2" applyNumberFormat="1" applyFont="1"/>
    <xf numFmtId="4" fontId="3" fillId="0" borderId="17" xfId="0" applyNumberFormat="1" applyFont="1" applyBorder="1"/>
    <xf numFmtId="43" fontId="0" fillId="0" borderId="0" xfId="1" applyNumberFormat="1" applyFont="1" applyAlignment="1">
      <alignment horizontal="center" vertical="top"/>
    </xf>
    <xf numFmtId="43" fontId="0" fillId="0" borderId="0" xfId="1" applyNumberFormat="1" applyFont="1" applyAlignment="1">
      <alignment vertical="top"/>
    </xf>
    <xf numFmtId="43" fontId="22" fillId="0" borderId="45" xfId="1" applyNumberFormat="1" applyFont="1" applyBorder="1" applyAlignment="1">
      <alignment horizontal="center" vertical="top" wrapText="1"/>
    </xf>
    <xf numFmtId="43" fontId="22" fillId="0" borderId="45" xfId="1" applyNumberFormat="1" applyFont="1" applyBorder="1" applyAlignment="1">
      <alignment horizontal="justify" vertical="top" wrapText="1"/>
    </xf>
    <xf numFmtId="43" fontId="0" fillId="0" borderId="19" xfId="1" applyNumberFormat="1" applyFont="1" applyBorder="1" applyAlignment="1">
      <alignment horizontal="center" vertical="top"/>
    </xf>
    <xf numFmtId="43" fontId="0" fillId="0" borderId="20" xfId="1" applyNumberFormat="1" applyFont="1" applyBorder="1" applyAlignment="1">
      <alignment vertical="top"/>
    </xf>
    <xf numFmtId="0" fontId="18" fillId="0" borderId="0" xfId="0" applyFont="1" applyAlignment="1">
      <alignment horizontal="left"/>
    </xf>
    <xf numFmtId="0" fontId="15" fillId="2" borderId="40" xfId="0" applyFont="1" applyFill="1" applyBorder="1" applyAlignment="1">
      <alignment horizontal="left" vertical="top" wrapText="1"/>
    </xf>
    <xf numFmtId="0" fontId="9" fillId="2" borderId="0" xfId="0" applyFont="1" applyFill="1" applyAlignment="1">
      <alignment horizontal="left" vertical="top" wrapText="1"/>
    </xf>
    <xf numFmtId="0" fontId="9" fillId="2" borderId="41" xfId="0" applyFont="1" applyFill="1" applyBorder="1" applyAlignment="1">
      <alignment horizontal="left" vertical="top" wrapText="1"/>
    </xf>
    <xf numFmtId="0" fontId="9" fillId="2" borderId="40" xfId="0" applyFont="1" applyFill="1" applyBorder="1" applyAlignment="1">
      <alignment horizontal="left" vertical="top" wrapText="1"/>
    </xf>
    <xf numFmtId="0" fontId="9" fillId="2" borderId="42" xfId="0" applyFont="1" applyFill="1" applyBorder="1" applyAlignment="1">
      <alignment horizontal="left" vertical="top" wrapText="1"/>
    </xf>
    <xf numFmtId="0" fontId="9" fillId="2" borderId="16" xfId="0" applyFont="1" applyFill="1" applyBorder="1" applyAlignment="1">
      <alignment horizontal="left" vertical="top" wrapText="1"/>
    </xf>
    <xf numFmtId="0" fontId="9" fillId="2" borderId="43" xfId="0" applyFont="1" applyFill="1" applyBorder="1" applyAlignment="1">
      <alignment horizontal="left" vertical="top" wrapText="1"/>
    </xf>
    <xf numFmtId="0" fontId="3" fillId="0" borderId="22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2" fillId="2" borderId="17" xfId="0" applyFont="1" applyFill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5" fillId="2" borderId="0" xfId="0" applyFont="1" applyFill="1" applyBorder="1" applyAlignment="1">
      <alignment horizontal="left" vertical="top" wrapText="1"/>
    </xf>
    <xf numFmtId="0" fontId="28" fillId="0" borderId="0" xfId="0" applyFont="1" applyAlignment="1">
      <alignment horizontal="left"/>
    </xf>
    <xf numFmtId="0" fontId="26" fillId="0" borderId="0" xfId="0" applyFont="1" applyAlignment="1">
      <alignment horizontal="left" vertical="center"/>
    </xf>
    <xf numFmtId="0" fontId="3" fillId="0" borderId="17" xfId="0" applyFont="1" applyBorder="1" applyAlignment="1">
      <alignment horizontal="center"/>
    </xf>
    <xf numFmtId="2" fontId="2" fillId="2" borderId="17" xfId="0" applyNumberFormat="1" applyFont="1" applyFill="1" applyBorder="1" applyAlignment="1">
      <alignment horizontal="center"/>
    </xf>
    <xf numFmtId="166" fontId="2" fillId="0" borderId="19" xfId="0" applyNumberFormat="1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6" xfId="0" applyFont="1" applyBorder="1" applyAlignment="1">
      <alignment horizontal="left"/>
    </xf>
    <xf numFmtId="0" fontId="2" fillId="0" borderId="17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43" fontId="2" fillId="2" borderId="9" xfId="1" applyFont="1" applyFill="1" applyBorder="1" applyAlignment="1">
      <alignment horizontal="center"/>
    </xf>
    <xf numFmtId="0" fontId="2" fillId="2" borderId="17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left"/>
    </xf>
    <xf numFmtId="0" fontId="3" fillId="0" borderId="26" xfId="0" applyFont="1" applyBorder="1" applyAlignment="1">
      <alignment horizontal="left"/>
    </xf>
    <xf numFmtId="165" fontId="8" fillId="0" borderId="16" xfId="1" applyNumberFormat="1" applyFont="1" applyBorder="1" applyAlignment="1">
      <alignment horizontal="center"/>
    </xf>
    <xf numFmtId="165" fontId="8" fillId="0" borderId="27" xfId="1" applyNumberFormat="1" applyFont="1" applyBorder="1" applyAlignment="1">
      <alignment horizontal="center"/>
    </xf>
    <xf numFmtId="43" fontId="2" fillId="2" borderId="17" xfId="1" applyFont="1" applyFill="1" applyBorder="1" applyAlignment="1">
      <alignment horizontal="left"/>
    </xf>
    <xf numFmtId="43" fontId="2" fillId="2" borderId="23" xfId="1" applyFont="1" applyFill="1" applyBorder="1" applyAlignment="1">
      <alignment horizontal="left"/>
    </xf>
    <xf numFmtId="0" fontId="10" fillId="0" borderId="1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3" xfId="0" applyFont="1" applyBorder="1" applyAlignment="1">
      <alignment horizontal="center"/>
    </xf>
    <xf numFmtId="0" fontId="2" fillId="0" borderId="26" xfId="0" quotePrefix="1" applyFont="1" applyBorder="1" applyAlignment="1">
      <alignment horizontal="left"/>
    </xf>
    <xf numFmtId="0" fontId="2" fillId="0" borderId="17" xfId="0" quotePrefix="1" applyFont="1" applyBorder="1" applyAlignment="1">
      <alignment horizontal="left"/>
    </xf>
    <xf numFmtId="0" fontId="2" fillId="0" borderId="18" xfId="0" quotePrefix="1" applyFont="1" applyBorder="1" applyAlignment="1">
      <alignment horizontal="left"/>
    </xf>
    <xf numFmtId="0" fontId="2" fillId="0" borderId="28" xfId="0" applyFont="1" applyBorder="1" applyAlignment="1">
      <alignment horizontal="left"/>
    </xf>
    <xf numFmtId="0" fontId="2" fillId="0" borderId="19" xfId="0" applyFont="1" applyBorder="1" applyAlignment="1">
      <alignment horizontal="left"/>
    </xf>
    <xf numFmtId="0" fontId="2" fillId="0" borderId="20" xfId="0" applyFont="1" applyBorder="1" applyAlignment="1">
      <alignment horizontal="left"/>
    </xf>
    <xf numFmtId="43" fontId="2" fillId="3" borderId="17" xfId="1" applyFont="1" applyFill="1" applyBorder="1" applyAlignment="1">
      <alignment horizontal="center"/>
    </xf>
    <xf numFmtId="43" fontId="2" fillId="3" borderId="23" xfId="1" applyFont="1" applyFill="1" applyBorder="1" applyAlignment="1">
      <alignment horizontal="center"/>
    </xf>
    <xf numFmtId="43" fontId="2" fillId="0" borderId="17" xfId="1" applyFont="1" applyBorder="1" applyAlignment="1">
      <alignment horizontal="center"/>
    </xf>
    <xf numFmtId="43" fontId="2" fillId="0" borderId="23" xfId="1" applyFont="1" applyBorder="1" applyAlignment="1">
      <alignment horizontal="center"/>
    </xf>
    <xf numFmtId="0" fontId="12" fillId="0" borderId="26" xfId="0" applyFont="1" applyBorder="1" applyAlignment="1">
      <alignment horizontal="left"/>
    </xf>
    <xf numFmtId="0" fontId="12" fillId="0" borderId="17" xfId="0" applyFont="1" applyBorder="1" applyAlignment="1">
      <alignment horizontal="left"/>
    </xf>
    <xf numFmtId="9" fontId="2" fillId="2" borderId="17" xfId="2" applyFont="1" applyFill="1" applyBorder="1" applyAlignment="1">
      <alignment horizontal="center"/>
    </xf>
    <xf numFmtId="9" fontId="2" fillId="2" borderId="23" xfId="2" applyFont="1" applyFill="1" applyBorder="1" applyAlignment="1">
      <alignment horizontal="center"/>
    </xf>
    <xf numFmtId="164" fontId="2" fillId="0" borderId="17" xfId="0" applyNumberFormat="1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3" fillId="0" borderId="28" xfId="0" applyFont="1" applyBorder="1" applyAlignment="1">
      <alignment horizontal="left"/>
    </xf>
    <xf numFmtId="0" fontId="3" fillId="0" borderId="19" xfId="0" applyFont="1" applyBorder="1" applyAlignment="1">
      <alignment horizontal="left"/>
    </xf>
    <xf numFmtId="0" fontId="3" fillId="0" borderId="20" xfId="0" applyFont="1" applyBorder="1" applyAlignment="1">
      <alignment horizontal="left"/>
    </xf>
    <xf numFmtId="170" fontId="3" fillId="0" borderId="17" xfId="0" applyNumberFormat="1" applyFont="1" applyBorder="1" applyAlignment="1">
      <alignment horizontal="right"/>
    </xf>
    <xf numFmtId="170" fontId="3" fillId="0" borderId="23" xfId="0" applyNumberFormat="1" applyFont="1" applyBorder="1" applyAlignment="1">
      <alignment horizontal="right"/>
    </xf>
    <xf numFmtId="0" fontId="2" fillId="0" borderId="26" xfId="0" applyFont="1" applyBorder="1" applyAlignment="1">
      <alignment horizontal="left" wrapText="1"/>
    </xf>
    <xf numFmtId="0" fontId="2" fillId="0" borderId="17" xfId="0" applyFont="1" applyBorder="1" applyAlignment="1">
      <alignment horizontal="left" wrapText="1"/>
    </xf>
    <xf numFmtId="43" fontId="2" fillId="0" borderId="16" xfId="1" applyFont="1" applyBorder="1" applyAlignment="1">
      <alignment horizontal="center"/>
    </xf>
    <xf numFmtId="43" fontId="2" fillId="0" borderId="27" xfId="1" applyFont="1" applyBorder="1" applyAlignment="1">
      <alignment horizontal="center"/>
    </xf>
    <xf numFmtId="43" fontId="2" fillId="2" borderId="17" xfId="1" applyFont="1" applyFill="1" applyBorder="1" applyAlignment="1">
      <alignment horizontal="center"/>
    </xf>
    <xf numFmtId="166" fontId="2" fillId="2" borderId="17" xfId="1" applyNumberFormat="1" applyFont="1" applyFill="1" applyBorder="1" applyAlignment="1">
      <alignment horizontal="center"/>
    </xf>
    <xf numFmtId="166" fontId="2" fillId="2" borderId="23" xfId="1" applyNumberFormat="1" applyFont="1" applyFill="1" applyBorder="1" applyAlignment="1">
      <alignment horizontal="center"/>
    </xf>
    <xf numFmtId="165" fontId="8" fillId="0" borderId="17" xfId="1" applyNumberFormat="1" applyFont="1" applyBorder="1" applyAlignment="1">
      <alignment horizontal="center"/>
    </xf>
    <xf numFmtId="165" fontId="8" fillId="0" borderId="23" xfId="1" applyNumberFormat="1" applyFont="1" applyBorder="1" applyAlignment="1">
      <alignment horizontal="center"/>
    </xf>
    <xf numFmtId="0" fontId="9" fillId="0" borderId="26" xfId="0" applyFont="1" applyBorder="1" applyAlignment="1">
      <alignment horizontal="left"/>
    </xf>
    <xf numFmtId="0" fontId="9" fillId="0" borderId="17" xfId="0" applyFont="1" applyBorder="1" applyAlignment="1">
      <alignment horizontal="left"/>
    </xf>
    <xf numFmtId="43" fontId="2" fillId="0" borderId="19" xfId="1" applyFont="1" applyBorder="1" applyAlignment="1">
      <alignment horizontal="center"/>
    </xf>
    <xf numFmtId="43" fontId="2" fillId="0" borderId="29" xfId="1" applyFont="1" applyBorder="1" applyAlignment="1">
      <alignment horizontal="center"/>
    </xf>
    <xf numFmtId="43" fontId="2" fillId="0" borderId="17" xfId="0" applyNumberFormat="1" applyFont="1" applyBorder="1" applyAlignment="1">
      <alignment horizontal="center"/>
    </xf>
    <xf numFmtId="164" fontId="2" fillId="2" borderId="17" xfId="0" applyNumberFormat="1" applyFont="1" applyFill="1" applyBorder="1" applyAlignment="1">
      <alignment horizontal="center"/>
    </xf>
    <xf numFmtId="0" fontId="2" fillId="2" borderId="23" xfId="0" applyFont="1" applyFill="1" applyBorder="1" applyAlignment="1">
      <alignment horizontal="center"/>
    </xf>
    <xf numFmtId="170" fontId="3" fillId="0" borderId="18" xfId="0" applyNumberFormat="1" applyFont="1" applyBorder="1" applyAlignment="1">
      <alignment horizontal="right"/>
    </xf>
    <xf numFmtId="170" fontId="3" fillId="0" borderId="29" xfId="0" applyNumberFormat="1" applyFont="1" applyBorder="1" applyAlignment="1">
      <alignment horizontal="right"/>
    </xf>
    <xf numFmtId="0" fontId="2" fillId="0" borderId="26" xfId="0" applyFont="1" applyBorder="1" applyAlignment="1">
      <alignment horizontal="right"/>
    </xf>
    <xf numFmtId="0" fontId="2" fillId="0" borderId="17" xfId="0" applyFont="1" applyBorder="1" applyAlignment="1">
      <alignment horizontal="right"/>
    </xf>
    <xf numFmtId="10" fontId="2" fillId="2" borderId="17" xfId="0" applyNumberFormat="1" applyFont="1" applyFill="1" applyBorder="1" applyAlignment="1">
      <alignment horizontal="center"/>
    </xf>
    <xf numFmtId="10" fontId="2" fillId="2" borderId="23" xfId="0" applyNumberFormat="1" applyFont="1" applyFill="1" applyBorder="1" applyAlignment="1">
      <alignment horizontal="center"/>
    </xf>
    <xf numFmtId="0" fontId="3" fillId="0" borderId="35" xfId="0" applyFont="1" applyBorder="1" applyAlignment="1">
      <alignment horizontal="left"/>
    </xf>
    <xf numFmtId="0" fontId="3" fillId="0" borderId="36" xfId="0" applyFont="1" applyBorder="1" applyAlignment="1">
      <alignment horizontal="left"/>
    </xf>
    <xf numFmtId="4" fontId="3" fillId="0" borderId="31" xfId="0" applyNumberFormat="1" applyFont="1" applyBorder="1" applyAlignment="1">
      <alignment horizontal="right" wrapText="1"/>
    </xf>
    <xf numFmtId="4" fontId="3" fillId="0" borderId="37" xfId="0" applyNumberFormat="1" applyFont="1" applyBorder="1" applyAlignment="1">
      <alignment horizontal="right" wrapText="1"/>
    </xf>
    <xf numFmtId="0" fontId="3" fillId="0" borderId="32" xfId="0" applyFont="1" applyBorder="1" applyAlignment="1">
      <alignment horizontal="left"/>
    </xf>
    <xf numFmtId="0" fontId="3" fillId="0" borderId="33" xfId="0" applyFont="1" applyBorder="1" applyAlignment="1">
      <alignment horizontal="left"/>
    </xf>
    <xf numFmtId="169" fontId="3" fillId="0" borderId="33" xfId="0" applyNumberFormat="1" applyFont="1" applyBorder="1" applyAlignment="1">
      <alignment horizontal="center"/>
    </xf>
    <xf numFmtId="0" fontId="3" fillId="0" borderId="34" xfId="0" applyFont="1" applyBorder="1" applyAlignment="1">
      <alignment horizontal="center"/>
    </xf>
    <xf numFmtId="169" fontId="3" fillId="3" borderId="17" xfId="0" applyNumberFormat="1" applyFont="1" applyFill="1" applyBorder="1" applyAlignment="1">
      <alignment horizontal="center"/>
    </xf>
    <xf numFmtId="0" fontId="3" fillId="3" borderId="23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7" fillId="0" borderId="14" xfId="0" applyFont="1" applyBorder="1" applyAlignment="1">
      <alignment horizontal="left"/>
    </xf>
    <xf numFmtId="0" fontId="7" fillId="0" borderId="30" xfId="0" applyFont="1" applyBorder="1" applyAlignment="1">
      <alignment horizontal="left"/>
    </xf>
    <xf numFmtId="165" fontId="7" fillId="0" borderId="30" xfId="0" applyNumberFormat="1" applyFont="1" applyBorder="1" applyAlignment="1">
      <alignment horizontal="center"/>
    </xf>
    <xf numFmtId="165" fontId="7" fillId="0" borderId="15" xfId="0" applyNumberFormat="1" applyFont="1" applyBorder="1" applyAlignment="1">
      <alignment horizontal="center"/>
    </xf>
    <xf numFmtId="0" fontId="3" fillId="0" borderId="14" xfId="0" applyFont="1" applyBorder="1" applyAlignment="1">
      <alignment horizontal="left"/>
    </xf>
    <xf numFmtId="0" fontId="3" fillId="0" borderId="30" xfId="0" applyFont="1" applyBorder="1" applyAlignment="1">
      <alignment horizontal="left"/>
    </xf>
    <xf numFmtId="170" fontId="3" fillId="0" borderId="30" xfId="0" applyNumberFormat="1" applyFont="1" applyBorder="1" applyAlignment="1">
      <alignment horizontal="center"/>
    </xf>
    <xf numFmtId="170" fontId="3" fillId="0" borderId="15" xfId="0" applyNumberFormat="1" applyFont="1" applyBorder="1" applyAlignment="1">
      <alignment horizontal="center"/>
    </xf>
    <xf numFmtId="0" fontId="2" fillId="3" borderId="26" xfId="0" applyFont="1" applyFill="1" applyBorder="1" applyAlignment="1">
      <alignment horizontal="left"/>
    </xf>
    <xf numFmtId="0" fontId="2" fillId="3" borderId="17" xfId="0" applyFont="1" applyFill="1" applyBorder="1" applyAlignment="1">
      <alignment horizontal="left"/>
    </xf>
    <xf numFmtId="43" fontId="2" fillId="2" borderId="18" xfId="1" applyFont="1" applyFill="1" applyBorder="1" applyAlignment="1">
      <alignment horizontal="center"/>
    </xf>
    <xf numFmtId="43" fontId="2" fillId="2" borderId="29" xfId="1" applyFont="1" applyFill="1" applyBorder="1" applyAlignment="1">
      <alignment horizontal="center"/>
    </xf>
    <xf numFmtId="165" fontId="8" fillId="0" borderId="18" xfId="1" applyNumberFormat="1" applyFont="1" applyBorder="1" applyAlignment="1">
      <alignment horizontal="center"/>
    </xf>
    <xf numFmtId="165" fontId="8" fillId="0" borderId="29" xfId="1" applyNumberFormat="1" applyFont="1" applyBorder="1" applyAlignment="1">
      <alignment horizontal="center"/>
    </xf>
    <xf numFmtId="43" fontId="2" fillId="2" borderId="23" xfId="1" applyFont="1" applyFill="1" applyBorder="1" applyAlignment="1">
      <alignment horizontal="center"/>
    </xf>
    <xf numFmtId="166" fontId="2" fillId="2" borderId="19" xfId="1" applyNumberFormat="1" applyFont="1" applyFill="1" applyBorder="1" applyAlignment="1">
      <alignment horizontal="center"/>
    </xf>
    <xf numFmtId="166" fontId="2" fillId="2" borderId="29" xfId="1" applyNumberFormat="1" applyFont="1" applyFill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17" fillId="0" borderId="0" xfId="0" applyFont="1" applyAlignment="1">
      <alignment horizontal="left" vertical="center"/>
    </xf>
    <xf numFmtId="0" fontId="16" fillId="2" borderId="38" xfId="0" applyFont="1" applyFill="1" applyBorder="1" applyAlignment="1">
      <alignment horizontal="left" vertical="top" wrapText="1"/>
    </xf>
    <xf numFmtId="0" fontId="16" fillId="2" borderId="21" xfId="0" applyFont="1" applyFill="1" applyBorder="1" applyAlignment="1">
      <alignment horizontal="left" vertical="top" wrapText="1"/>
    </xf>
    <xf numFmtId="0" fontId="16" fillId="2" borderId="39" xfId="0" applyFont="1" applyFill="1" applyBorder="1" applyAlignment="1">
      <alignment horizontal="left" vertical="top" wrapText="1"/>
    </xf>
    <xf numFmtId="0" fontId="16" fillId="2" borderId="40" xfId="0" applyFont="1" applyFill="1" applyBorder="1" applyAlignment="1">
      <alignment horizontal="left" vertical="top" wrapText="1"/>
    </xf>
    <xf numFmtId="0" fontId="16" fillId="2" borderId="0" xfId="0" applyFont="1" applyFill="1" applyBorder="1" applyAlignment="1">
      <alignment horizontal="left" vertical="top" wrapText="1"/>
    </xf>
    <xf numFmtId="0" fontId="16" fillId="2" borderId="41" xfId="0" applyFont="1" applyFill="1" applyBorder="1" applyAlignment="1">
      <alignment horizontal="left" vertical="top" wrapText="1"/>
    </xf>
    <xf numFmtId="0" fontId="2" fillId="0" borderId="12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2" fillId="2" borderId="21" xfId="0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2" borderId="40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2" fillId="2" borderId="41" xfId="0" applyFont="1" applyFill="1" applyBorder="1" applyAlignment="1">
      <alignment horizontal="left" vertical="top" wrapText="1"/>
    </xf>
    <xf numFmtId="0" fontId="12" fillId="2" borderId="0" xfId="0" applyFont="1" applyFill="1" applyAlignment="1">
      <alignment horizontal="left" vertical="top" wrapText="1"/>
    </xf>
    <xf numFmtId="0" fontId="12" fillId="2" borderId="41" xfId="0" applyFont="1" applyFill="1" applyBorder="1" applyAlignment="1">
      <alignment horizontal="left" vertical="top" wrapText="1"/>
    </xf>
    <xf numFmtId="0" fontId="12" fillId="2" borderId="40" xfId="0" applyFont="1" applyFill="1" applyBorder="1" applyAlignment="1">
      <alignment horizontal="left" vertical="top" wrapText="1"/>
    </xf>
    <xf numFmtId="49" fontId="2" fillId="2" borderId="17" xfId="0" applyNumberFormat="1" applyFont="1" applyFill="1" applyBorder="1" applyAlignment="1">
      <alignment horizontal="center"/>
    </xf>
    <xf numFmtId="0" fontId="15" fillId="2" borderId="41" xfId="0" applyFont="1" applyFill="1" applyBorder="1" applyAlignment="1">
      <alignment horizontal="left" vertical="top" wrapText="1"/>
    </xf>
    <xf numFmtId="0" fontId="15" fillId="2" borderId="42" xfId="0" applyFont="1" applyFill="1" applyBorder="1" applyAlignment="1">
      <alignment horizontal="left" vertical="top" wrapText="1"/>
    </xf>
    <xf numFmtId="0" fontId="15" fillId="2" borderId="16" xfId="0" applyFont="1" applyFill="1" applyBorder="1" applyAlignment="1">
      <alignment horizontal="left" vertical="top" wrapText="1"/>
    </xf>
    <xf numFmtId="0" fontId="15" fillId="2" borderId="43" xfId="0" applyFont="1" applyFill="1" applyBorder="1" applyAlignment="1">
      <alignment horizontal="left" vertical="top" wrapText="1"/>
    </xf>
    <xf numFmtId="0" fontId="16" fillId="2" borderId="42" xfId="0" applyFont="1" applyFill="1" applyBorder="1" applyAlignment="1">
      <alignment horizontal="left" vertical="top" wrapText="1"/>
    </xf>
    <xf numFmtId="0" fontId="16" fillId="2" borderId="16" xfId="0" applyFont="1" applyFill="1" applyBorder="1" applyAlignment="1">
      <alignment horizontal="left" vertical="top" wrapText="1"/>
    </xf>
    <xf numFmtId="0" fontId="16" fillId="2" borderId="43" xfId="0" applyFont="1" applyFill="1" applyBorder="1" applyAlignment="1">
      <alignment horizontal="left" vertical="top" wrapText="1"/>
    </xf>
    <xf numFmtId="0" fontId="12" fillId="2" borderId="42" xfId="0" applyFont="1" applyFill="1" applyBorder="1" applyAlignment="1">
      <alignment horizontal="left" vertical="top" wrapText="1"/>
    </xf>
    <xf numFmtId="0" fontId="12" fillId="2" borderId="16" xfId="0" applyFont="1" applyFill="1" applyBorder="1" applyAlignment="1">
      <alignment horizontal="left" vertical="top" wrapText="1"/>
    </xf>
    <xf numFmtId="0" fontId="12" fillId="2" borderId="43" xfId="0" applyFont="1" applyFill="1" applyBorder="1" applyAlignment="1">
      <alignment horizontal="left" vertical="top" wrapText="1"/>
    </xf>
    <xf numFmtId="0" fontId="25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0" fillId="0" borderId="17" xfId="0" applyBorder="1" applyAlignment="1">
      <alignment horizontal="center" vertical="top"/>
    </xf>
    <xf numFmtId="43" fontId="0" fillId="0" borderId="17" xfId="0" applyNumberFormat="1" applyBorder="1" applyAlignment="1">
      <alignment horizontal="center" vertical="top"/>
    </xf>
    <xf numFmtId="43" fontId="0" fillId="0" borderId="17" xfId="1" applyNumberFormat="1" applyFont="1" applyBorder="1" applyAlignment="1">
      <alignment horizontal="center" vertical="top"/>
    </xf>
    <xf numFmtId="0" fontId="0" fillId="0" borderId="47" xfId="0" applyBorder="1" applyAlignment="1">
      <alignment horizontal="left" vertical="top" wrapText="1"/>
    </xf>
    <xf numFmtId="0" fontId="0" fillId="0" borderId="48" xfId="0" applyBorder="1" applyAlignment="1">
      <alignment horizontal="left" vertical="top" wrapText="1"/>
    </xf>
  </cellXfs>
  <cellStyles count="3">
    <cellStyle name="Normal" xfId="0" builtinId="0"/>
    <cellStyle name="Porcentagem" xfId="2" builtinId="5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4</xdr:col>
      <xdr:colOff>3338013</xdr:colOff>
      <xdr:row>6</xdr:row>
      <xdr:rowOff>3331210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447F7DF9-3154-4BB2-BB1A-1B20F11E64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0" y="5924550"/>
          <a:ext cx="3331210" cy="333121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3331210</xdr:colOff>
      <xdr:row>8</xdr:row>
      <xdr:rowOff>3331210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61B3AF8E-FA43-4D4C-92D1-F62E709D907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536" y="13525500"/>
          <a:ext cx="3331210" cy="3331210"/>
        </a:xfrm>
        <a:prstGeom prst="rect">
          <a:avLst/>
        </a:prstGeom>
      </xdr:spPr>
    </xdr:pic>
    <xdr:clientData/>
  </xdr:twoCellAnchor>
  <xdr:twoCellAnchor editAs="oneCell">
    <xdr:from>
      <xdr:col>4</xdr:col>
      <xdr:colOff>51955</xdr:colOff>
      <xdr:row>11</xdr:row>
      <xdr:rowOff>17317</xdr:rowOff>
    </xdr:from>
    <xdr:to>
      <xdr:col>4</xdr:col>
      <xdr:colOff>2788227</xdr:colOff>
      <xdr:row>11</xdr:row>
      <xdr:rowOff>2701636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AECB0076-F37C-4C7C-A741-4B62B30F0C5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8410" y="24262772"/>
          <a:ext cx="2736272" cy="2684319"/>
        </a:xfrm>
        <a:prstGeom prst="rect">
          <a:avLst/>
        </a:prstGeom>
      </xdr:spPr>
    </xdr:pic>
    <xdr:clientData/>
  </xdr:twoCellAnchor>
  <xdr:twoCellAnchor editAs="oneCell">
    <xdr:from>
      <xdr:col>4</xdr:col>
      <xdr:colOff>2840182</xdr:colOff>
      <xdr:row>11</xdr:row>
      <xdr:rowOff>13854</xdr:rowOff>
    </xdr:from>
    <xdr:to>
      <xdr:col>4</xdr:col>
      <xdr:colOff>5509838</xdr:colOff>
      <xdr:row>11</xdr:row>
      <xdr:rowOff>2701636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5AF531C6-EB44-46C1-A3ED-3B6B883C4BE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6637" y="24259309"/>
          <a:ext cx="2669656" cy="2687782"/>
        </a:xfrm>
        <a:prstGeom prst="rect">
          <a:avLst/>
        </a:prstGeom>
      </xdr:spPr>
    </xdr:pic>
    <xdr:clientData/>
  </xdr:twoCellAnchor>
  <xdr:twoCellAnchor editAs="oneCell">
    <xdr:from>
      <xdr:col>4</xdr:col>
      <xdr:colOff>51954</xdr:colOff>
      <xdr:row>13</xdr:row>
      <xdr:rowOff>34636</xdr:rowOff>
    </xdr:from>
    <xdr:to>
      <xdr:col>4</xdr:col>
      <xdr:colOff>3383164</xdr:colOff>
      <xdr:row>13</xdr:row>
      <xdr:rowOff>3365846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77B22072-838C-4769-9F7C-87F0695A56D9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8409" y="33649227"/>
          <a:ext cx="3331210" cy="333121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3331210</xdr:colOff>
      <xdr:row>15</xdr:row>
      <xdr:rowOff>3331210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66D5FF14-14E9-401E-BD94-5F9DA0D5EA1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6455" y="42169773"/>
          <a:ext cx="3331210" cy="333121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3331210</xdr:colOff>
      <xdr:row>17</xdr:row>
      <xdr:rowOff>3331210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xmlns="" id="{5C4A6F0E-EB12-451B-A8EE-92B1E320FE3F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6455" y="51123273"/>
          <a:ext cx="3331210" cy="333121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3331210</xdr:colOff>
      <xdr:row>19</xdr:row>
      <xdr:rowOff>3331210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xmlns="" id="{A51DCFA9-7375-4D97-90B3-DE5F282BE039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6455" y="59782364"/>
          <a:ext cx="3331210" cy="3331210"/>
        </a:xfrm>
        <a:prstGeom prst="rect">
          <a:avLst/>
        </a:prstGeom>
      </xdr:spPr>
    </xdr:pic>
    <xdr:clientData/>
  </xdr:twoCellAnchor>
  <xdr:twoCellAnchor editAs="oneCell">
    <xdr:from>
      <xdr:col>4</xdr:col>
      <xdr:colOff>17317</xdr:colOff>
      <xdr:row>21</xdr:row>
      <xdr:rowOff>34635</xdr:rowOff>
    </xdr:from>
    <xdr:to>
      <xdr:col>4</xdr:col>
      <xdr:colOff>2822862</xdr:colOff>
      <xdr:row>21</xdr:row>
      <xdr:rowOff>2788226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xmlns="" id="{018421CA-23D3-44F2-9B74-3611CB67256B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3772" y="69203453"/>
          <a:ext cx="2805545" cy="2753591"/>
        </a:xfrm>
        <a:prstGeom prst="rect">
          <a:avLst/>
        </a:prstGeom>
      </xdr:spPr>
    </xdr:pic>
    <xdr:clientData/>
  </xdr:twoCellAnchor>
  <xdr:twoCellAnchor editAs="oneCell">
    <xdr:from>
      <xdr:col>4</xdr:col>
      <xdr:colOff>2874817</xdr:colOff>
      <xdr:row>21</xdr:row>
      <xdr:rowOff>34635</xdr:rowOff>
    </xdr:from>
    <xdr:to>
      <xdr:col>5</xdr:col>
      <xdr:colOff>17318</xdr:colOff>
      <xdr:row>21</xdr:row>
      <xdr:rowOff>2788227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xmlns="" id="{BAD54163-28E5-42F8-9D5D-8A997ED0CE6B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1272" y="69203453"/>
          <a:ext cx="2684320" cy="275359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</xdr:row>
      <xdr:rowOff>0</xdr:rowOff>
    </xdr:from>
    <xdr:to>
      <xdr:col>4</xdr:col>
      <xdr:colOff>2649681</xdr:colOff>
      <xdr:row>23</xdr:row>
      <xdr:rowOff>2615045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xmlns="" id="{DB6C301A-2558-4D65-90B5-C7EAA42178B7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6455" y="74658682"/>
          <a:ext cx="2649681" cy="2615045"/>
        </a:xfrm>
        <a:prstGeom prst="rect">
          <a:avLst/>
        </a:prstGeom>
      </xdr:spPr>
    </xdr:pic>
    <xdr:clientData/>
  </xdr:twoCellAnchor>
  <xdr:twoCellAnchor editAs="oneCell">
    <xdr:from>
      <xdr:col>4</xdr:col>
      <xdr:colOff>2684317</xdr:colOff>
      <xdr:row>23</xdr:row>
      <xdr:rowOff>17318</xdr:rowOff>
    </xdr:from>
    <xdr:to>
      <xdr:col>4</xdr:col>
      <xdr:colOff>5524498</xdr:colOff>
      <xdr:row>23</xdr:row>
      <xdr:rowOff>2615045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xmlns="" id="{E66347DF-EA3C-4E88-B49C-8698F6B9C703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0772" y="74676000"/>
          <a:ext cx="2840181" cy="259772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3331210</xdr:colOff>
      <xdr:row>25</xdr:row>
      <xdr:rowOff>3331210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AF0CAAB3-2BEF-4A40-B41D-B9952F68B5A8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6455" y="81534000"/>
          <a:ext cx="3331210" cy="33312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76"/>
  <sheetViews>
    <sheetView zoomScaleNormal="100" workbookViewId="0">
      <selection activeCell="K69" sqref="K69"/>
    </sheetView>
  </sheetViews>
  <sheetFormatPr defaultColWidth="5.7109375" defaultRowHeight="12.75" x14ac:dyDescent="0.2"/>
  <cols>
    <col min="1" max="2" width="5.7109375" style="1"/>
    <col min="3" max="3" width="6.7109375" style="1" customWidth="1"/>
    <col min="4" max="5" width="5.7109375" style="1"/>
    <col min="6" max="6" width="10.28515625" style="1" customWidth="1"/>
    <col min="7" max="8" width="5.7109375" style="1"/>
    <col min="9" max="9" width="0.140625" style="1" customWidth="1"/>
    <col min="10" max="12" width="5.7109375" style="1"/>
    <col min="13" max="13" width="6.42578125" style="1" bestFit="1" customWidth="1"/>
    <col min="14" max="14" width="5.7109375" style="1"/>
    <col min="15" max="15" width="6.42578125" style="1" customWidth="1"/>
    <col min="16" max="16" width="5.7109375" style="1"/>
    <col min="17" max="17" width="4.5703125" style="1" customWidth="1"/>
    <col min="18" max="21" width="5.7109375" style="1"/>
    <col min="22" max="22" width="9.42578125" style="1" customWidth="1"/>
    <col min="23" max="23" width="7.7109375" style="82" bestFit="1" customWidth="1"/>
    <col min="24" max="16384" width="5.7109375" style="1"/>
  </cols>
  <sheetData>
    <row r="1" spans="1:23" ht="41.25" x14ac:dyDescent="0.8">
      <c r="A1" s="91" t="s">
        <v>92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</row>
    <row r="2" spans="1:23" ht="15" customHeight="1" x14ac:dyDescent="0.25">
      <c r="A2" s="110" t="s">
        <v>93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81"/>
    </row>
    <row r="3" spans="1:23" ht="15" customHeight="1" x14ac:dyDescent="0.2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81"/>
    </row>
    <row r="4" spans="1:23" ht="15.75" x14ac:dyDescent="0.25">
      <c r="A4" s="110" t="s">
        <v>94</v>
      </c>
      <c r="B4" s="110"/>
      <c r="C4" s="110"/>
      <c r="D4" s="110"/>
      <c r="E4" s="110"/>
      <c r="F4" s="110"/>
      <c r="G4" s="110"/>
      <c r="H4" s="110"/>
      <c r="I4" s="81"/>
      <c r="J4" s="110" t="s">
        <v>95</v>
      </c>
      <c r="K4" s="110"/>
      <c r="L4" s="110"/>
      <c r="M4" s="110"/>
      <c r="N4" s="110"/>
      <c r="O4" s="110"/>
      <c r="P4" s="110"/>
      <c r="Q4" s="110"/>
    </row>
    <row r="6" spans="1:23" s="5" customFormat="1" x14ac:dyDescent="0.2">
      <c r="A6" s="5" t="s">
        <v>88</v>
      </c>
      <c r="L6" s="66" t="s">
        <v>96</v>
      </c>
      <c r="M6" s="65">
        <v>1</v>
      </c>
      <c r="W6" s="83"/>
    </row>
    <row r="7" spans="1:23" s="5" customFormat="1" x14ac:dyDescent="0.2">
      <c r="L7" s="66" t="s">
        <v>97</v>
      </c>
      <c r="M7" s="65">
        <v>1</v>
      </c>
      <c r="W7" s="83"/>
    </row>
    <row r="8" spans="1:23" s="5" customFormat="1" x14ac:dyDescent="0.2">
      <c r="A8" s="5" t="s">
        <v>119</v>
      </c>
      <c r="W8" s="83"/>
    </row>
    <row r="9" spans="1:23" x14ac:dyDescent="0.2">
      <c r="A9" s="102" t="s">
        <v>8</v>
      </c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4"/>
    </row>
    <row r="10" spans="1:23" ht="13.5" thickBot="1" x14ac:dyDescent="0.25"/>
    <row r="11" spans="1:23" ht="13.5" thickTop="1" x14ac:dyDescent="0.2">
      <c r="A11" s="105" t="s">
        <v>15</v>
      </c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7"/>
    </row>
    <row r="12" spans="1:23" ht="15" customHeight="1" x14ac:dyDescent="0.2">
      <c r="A12" s="99" t="s">
        <v>17</v>
      </c>
      <c r="B12" s="100"/>
      <c r="C12" s="100"/>
      <c r="D12" s="101">
        <v>1</v>
      </c>
      <c r="E12" s="101"/>
      <c r="G12" s="20" t="s">
        <v>9</v>
      </c>
      <c r="H12" s="108" t="s">
        <v>122</v>
      </c>
      <c r="I12" s="108"/>
      <c r="J12" s="108"/>
      <c r="K12" s="108"/>
      <c r="L12" s="108"/>
      <c r="M12" s="108"/>
      <c r="N12" s="108"/>
      <c r="O12" s="108"/>
      <c r="P12" s="108"/>
      <c r="Q12" s="108"/>
    </row>
    <row r="13" spans="1:23" ht="10.9" customHeight="1" x14ac:dyDescent="0.2">
      <c r="A13" s="3"/>
      <c r="H13" s="108"/>
      <c r="I13" s="108"/>
      <c r="J13" s="108"/>
      <c r="K13" s="108"/>
      <c r="L13" s="108"/>
      <c r="M13" s="108"/>
      <c r="N13" s="108"/>
      <c r="O13" s="108"/>
      <c r="P13" s="108"/>
      <c r="Q13" s="108"/>
    </row>
    <row r="14" spans="1:23" ht="25.9" customHeight="1" x14ac:dyDescent="0.2">
      <c r="A14" s="3"/>
      <c r="H14" s="108"/>
      <c r="I14" s="108"/>
      <c r="J14" s="108"/>
      <c r="K14" s="108"/>
      <c r="L14" s="108"/>
      <c r="M14" s="108"/>
      <c r="N14" s="108"/>
      <c r="O14" s="108"/>
      <c r="P14" s="108"/>
      <c r="Q14" s="108"/>
    </row>
    <row r="15" spans="1:23" ht="25.9" customHeight="1" x14ac:dyDescent="0.2">
      <c r="A15" s="99" t="s">
        <v>10</v>
      </c>
      <c r="B15" s="100"/>
      <c r="C15" s="100"/>
      <c r="D15" s="100"/>
      <c r="E15" s="100"/>
      <c r="F15" s="27">
        <v>200</v>
      </c>
      <c r="H15" s="108"/>
      <c r="I15" s="108"/>
      <c r="J15" s="108"/>
      <c r="K15" s="108"/>
      <c r="L15" s="108"/>
      <c r="M15" s="108"/>
      <c r="N15" s="108"/>
      <c r="O15" s="108"/>
      <c r="P15" s="108"/>
      <c r="Q15" s="108"/>
    </row>
    <row r="16" spans="1:23" ht="6" customHeight="1" x14ac:dyDescent="0.2">
      <c r="A16" s="28"/>
      <c r="B16" s="21"/>
      <c r="C16" s="21"/>
      <c r="D16" s="21"/>
      <c r="E16" s="21"/>
      <c r="H16" s="92" t="s">
        <v>118</v>
      </c>
      <c r="I16" s="93"/>
      <c r="J16" s="93"/>
      <c r="K16" s="93"/>
      <c r="L16" s="93"/>
      <c r="M16" s="93"/>
      <c r="N16" s="93"/>
      <c r="O16" s="93"/>
      <c r="P16" s="93"/>
      <c r="Q16" s="94"/>
    </row>
    <row r="17" spans="1:17" ht="15" customHeight="1" x14ac:dyDescent="0.2">
      <c r="A17" s="99" t="s">
        <v>25</v>
      </c>
      <c r="B17" s="100"/>
      <c r="C17" s="100"/>
      <c r="D17" s="100"/>
      <c r="E17" s="100"/>
      <c r="F17" s="18">
        <v>10</v>
      </c>
      <c r="H17" s="95"/>
      <c r="I17" s="93"/>
      <c r="J17" s="93"/>
      <c r="K17" s="93"/>
      <c r="L17" s="93"/>
      <c r="M17" s="93"/>
      <c r="N17" s="93"/>
      <c r="O17" s="93"/>
      <c r="P17" s="93"/>
      <c r="Q17" s="94"/>
    </row>
    <row r="18" spans="1:17" ht="5.0999999999999996" customHeight="1" x14ac:dyDescent="0.2">
      <c r="A18" s="28"/>
      <c r="B18" s="21"/>
      <c r="C18" s="21"/>
      <c r="D18" s="21"/>
      <c r="E18" s="21"/>
      <c r="H18" s="95"/>
      <c r="I18" s="93"/>
      <c r="J18" s="93"/>
      <c r="K18" s="93"/>
      <c r="L18" s="93"/>
      <c r="M18" s="93"/>
      <c r="N18" s="93"/>
      <c r="O18" s="93"/>
      <c r="P18" s="93"/>
      <c r="Q18" s="94"/>
    </row>
    <row r="19" spans="1:17" ht="18.75" customHeight="1" x14ac:dyDescent="0.2">
      <c r="A19" s="99" t="s">
        <v>11</v>
      </c>
      <c r="B19" s="100"/>
      <c r="C19" s="100"/>
      <c r="D19" s="100"/>
      <c r="E19" s="100"/>
      <c r="F19" s="18">
        <f>F15/F17</f>
        <v>20</v>
      </c>
      <c r="H19" s="96"/>
      <c r="I19" s="97"/>
      <c r="J19" s="97"/>
      <c r="K19" s="97"/>
      <c r="L19" s="97"/>
      <c r="M19" s="97"/>
      <c r="N19" s="97"/>
      <c r="O19" s="97"/>
      <c r="P19" s="97"/>
      <c r="Q19" s="98"/>
    </row>
    <row r="20" spans="1:17" ht="5.0999999999999996" customHeight="1" x14ac:dyDescent="0.2">
      <c r="A20" s="28"/>
      <c r="B20" s="21"/>
      <c r="C20" s="21"/>
      <c r="D20" s="21"/>
      <c r="E20" s="21"/>
      <c r="Q20" s="2"/>
    </row>
    <row r="21" spans="1:17" ht="15" customHeight="1" x14ac:dyDescent="0.2">
      <c r="A21" s="99" t="s">
        <v>18</v>
      </c>
      <c r="B21" s="100"/>
      <c r="C21" s="100"/>
      <c r="D21" s="100"/>
      <c r="E21" s="100"/>
      <c r="F21" s="101" t="s">
        <v>130</v>
      </c>
      <c r="G21" s="101"/>
      <c r="J21" s="102" t="s">
        <v>21</v>
      </c>
      <c r="K21" s="103"/>
      <c r="L21" s="103"/>
      <c r="M21" s="103"/>
      <c r="N21" s="104"/>
      <c r="O21" s="27">
        <v>16</v>
      </c>
      <c r="Q21" s="2"/>
    </row>
    <row r="22" spans="1:17" ht="5.0999999999999996" customHeight="1" x14ac:dyDescent="0.2">
      <c r="A22" s="28"/>
      <c r="B22" s="21"/>
      <c r="C22" s="21"/>
      <c r="D22" s="21"/>
      <c r="E22" s="21"/>
      <c r="F22" s="22"/>
      <c r="G22" s="22"/>
      <c r="K22" s="23"/>
      <c r="L22" s="24"/>
      <c r="M22" s="24"/>
      <c r="N22" s="24"/>
      <c r="O22" s="23"/>
      <c r="Q22" s="2"/>
    </row>
    <row r="23" spans="1:17" ht="15" customHeight="1" x14ac:dyDescent="0.2">
      <c r="A23" s="99" t="s">
        <v>13</v>
      </c>
      <c r="B23" s="100"/>
      <c r="C23" s="100"/>
      <c r="D23" s="100"/>
      <c r="E23" s="100"/>
      <c r="F23" s="63">
        <v>51.3</v>
      </c>
      <c r="G23" s="4" t="s">
        <v>83</v>
      </c>
      <c r="H23" s="111" t="s">
        <v>16</v>
      </c>
      <c r="I23" s="111"/>
      <c r="J23" s="111"/>
      <c r="K23" s="111"/>
      <c r="L23" s="111" t="s">
        <v>24</v>
      </c>
      <c r="M23" s="111"/>
      <c r="N23" s="111"/>
      <c r="O23" s="112">
        <v>51.3</v>
      </c>
      <c r="Q23" s="2"/>
    </row>
    <row r="24" spans="1:17" ht="5.0999999999999996" customHeight="1" x14ac:dyDescent="0.2">
      <c r="A24" s="28"/>
      <c r="B24" s="21"/>
      <c r="C24" s="21"/>
      <c r="D24" s="21"/>
      <c r="E24" s="21"/>
      <c r="F24" s="26"/>
      <c r="H24" s="22"/>
      <c r="I24" s="22"/>
      <c r="J24" s="22"/>
      <c r="K24" s="22"/>
      <c r="L24" s="111"/>
      <c r="M24" s="111"/>
      <c r="N24" s="111"/>
      <c r="O24" s="112"/>
      <c r="Q24" s="2"/>
    </row>
    <row r="25" spans="1:17" ht="15" customHeight="1" x14ac:dyDescent="0.2">
      <c r="A25" s="99" t="s">
        <v>12</v>
      </c>
      <c r="B25" s="100"/>
      <c r="C25" s="100"/>
      <c r="D25" s="100"/>
      <c r="E25" s="100"/>
      <c r="F25" s="63">
        <f>F23*F19</f>
        <v>1026</v>
      </c>
      <c r="L25" s="111" t="s">
        <v>22</v>
      </c>
      <c r="M25" s="111"/>
      <c r="N25" s="111"/>
      <c r="O25" s="112"/>
      <c r="Q25" s="2"/>
    </row>
    <row r="26" spans="1:17" ht="5.0999999999999996" customHeight="1" x14ac:dyDescent="0.2">
      <c r="A26" s="28"/>
      <c r="B26" s="21"/>
      <c r="C26" s="21"/>
      <c r="D26" s="21"/>
      <c r="E26" s="21"/>
      <c r="F26" s="6"/>
      <c r="L26" s="111"/>
      <c r="M26" s="111"/>
      <c r="N26" s="111"/>
      <c r="O26" s="112"/>
      <c r="Q26" s="2"/>
    </row>
    <row r="27" spans="1:17" ht="15" customHeight="1" x14ac:dyDescent="0.2">
      <c r="A27" s="99" t="s">
        <v>19</v>
      </c>
      <c r="B27" s="100"/>
      <c r="C27" s="100"/>
      <c r="D27" s="100"/>
      <c r="E27" s="100"/>
      <c r="F27" s="63">
        <f>F15*F23</f>
        <v>10260</v>
      </c>
      <c r="L27" s="111" t="s">
        <v>23</v>
      </c>
      <c r="M27" s="111"/>
      <c r="N27" s="111"/>
      <c r="O27" s="112"/>
      <c r="Q27" s="2"/>
    </row>
    <row r="28" spans="1:17" ht="5.0999999999999996" customHeight="1" x14ac:dyDescent="0.2">
      <c r="A28" s="28"/>
      <c r="B28" s="21"/>
      <c r="C28" s="21"/>
      <c r="D28" s="21"/>
      <c r="E28" s="21"/>
      <c r="F28" s="26"/>
      <c r="L28" s="111"/>
      <c r="M28" s="111"/>
      <c r="N28" s="111"/>
      <c r="O28" s="112"/>
      <c r="Q28" s="2"/>
    </row>
    <row r="29" spans="1:17" x14ac:dyDescent="0.2">
      <c r="A29" s="99" t="s">
        <v>14</v>
      </c>
      <c r="B29" s="100"/>
      <c r="C29" s="100"/>
      <c r="D29" s="100"/>
      <c r="E29" s="100"/>
      <c r="F29" s="84">
        <f>G70</f>
        <v>9.4700000000000006</v>
      </c>
      <c r="Q29" s="2"/>
    </row>
    <row r="30" spans="1:17" ht="5.25" customHeight="1" x14ac:dyDescent="0.2">
      <c r="A30" s="3"/>
      <c r="Q30" s="2"/>
    </row>
    <row r="31" spans="1:17" x14ac:dyDescent="0.2">
      <c r="A31" s="102" t="s">
        <v>84</v>
      </c>
      <c r="B31" s="103"/>
      <c r="C31" s="103"/>
      <c r="D31" s="113">
        <f xml:space="preserve"> F27</f>
        <v>10260</v>
      </c>
      <c r="E31" s="114"/>
      <c r="F31" s="62">
        <f>F29*F27</f>
        <v>97162.200000000012</v>
      </c>
      <c r="Q31" s="2"/>
    </row>
    <row r="32" spans="1:17" ht="13.5" thickBot="1" x14ac:dyDescent="0.25">
      <c r="A32" s="29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1"/>
    </row>
    <row r="33" spans="1:17" ht="14.25" thickTop="1" thickBot="1" x14ac:dyDescent="0.25">
      <c r="A33" s="40"/>
      <c r="B33" s="40"/>
      <c r="C33" s="40"/>
      <c r="D33" s="40"/>
      <c r="F33" s="40"/>
      <c r="G33" s="40"/>
      <c r="H33" s="40"/>
    </row>
    <row r="34" spans="1:17" x14ac:dyDescent="0.2">
      <c r="A34" s="42"/>
      <c r="B34" s="41"/>
      <c r="C34" s="41"/>
      <c r="D34" s="41"/>
      <c r="E34" s="41"/>
      <c r="F34" s="41"/>
      <c r="G34" s="41"/>
      <c r="H34" s="11"/>
      <c r="J34" s="42"/>
      <c r="K34" s="41"/>
      <c r="L34" s="41"/>
      <c r="M34" s="41"/>
      <c r="N34" s="41"/>
      <c r="O34" s="41"/>
      <c r="P34" s="41"/>
      <c r="Q34" s="11"/>
    </row>
    <row r="35" spans="1:17" x14ac:dyDescent="0.2">
      <c r="A35" s="126" t="s">
        <v>36</v>
      </c>
      <c r="B35" s="127"/>
      <c r="C35" s="127"/>
      <c r="D35" s="127"/>
      <c r="E35" s="127"/>
      <c r="F35" s="127"/>
      <c r="G35" s="127"/>
      <c r="H35" s="128"/>
      <c r="I35" s="43"/>
      <c r="J35" s="126" t="s">
        <v>46</v>
      </c>
      <c r="K35" s="127"/>
      <c r="L35" s="127"/>
      <c r="M35" s="127"/>
      <c r="N35" s="127"/>
      <c r="O35" s="127"/>
      <c r="P35" s="127"/>
      <c r="Q35" s="128"/>
    </row>
    <row r="36" spans="1:17" ht="13.5" thickBot="1" x14ac:dyDescent="0.25">
      <c r="A36" s="12" t="s">
        <v>3</v>
      </c>
      <c r="B36" s="34"/>
      <c r="C36" s="34"/>
      <c r="D36" s="34"/>
      <c r="E36" s="34"/>
      <c r="G36" s="34"/>
      <c r="H36" s="47"/>
      <c r="I36" s="34"/>
      <c r="J36" s="12" t="s">
        <v>56</v>
      </c>
      <c r="Q36" s="13"/>
    </row>
    <row r="37" spans="1:17" ht="15" customHeight="1" thickBot="1" x14ac:dyDescent="0.25">
      <c r="A37" s="129" t="s">
        <v>87</v>
      </c>
      <c r="B37" s="130"/>
      <c r="C37" s="130"/>
      <c r="D37" s="130"/>
      <c r="E37" s="130"/>
      <c r="F37" s="131"/>
      <c r="G37" s="118">
        <v>5.59</v>
      </c>
      <c r="H37" s="118"/>
      <c r="I37" s="45"/>
      <c r="J37" s="115" t="s">
        <v>47</v>
      </c>
      <c r="K37" s="116"/>
      <c r="L37" s="116"/>
      <c r="M37" s="116"/>
      <c r="N37" s="119"/>
      <c r="O37" s="119"/>
      <c r="P37" s="119"/>
      <c r="Q37" s="120"/>
    </row>
    <row r="38" spans="1:17" ht="15" customHeight="1" thickBot="1" x14ac:dyDescent="0.25">
      <c r="A38" s="115" t="s">
        <v>26</v>
      </c>
      <c r="B38" s="116"/>
      <c r="C38" s="116"/>
      <c r="D38" s="116"/>
      <c r="E38" s="116"/>
      <c r="F38" s="117"/>
      <c r="G38" s="118">
        <v>7</v>
      </c>
      <c r="H38" s="118"/>
      <c r="I38" s="45"/>
      <c r="J38" s="115" t="s">
        <v>48</v>
      </c>
      <c r="K38" s="116"/>
      <c r="L38" s="116"/>
      <c r="M38" s="116"/>
      <c r="N38" s="119"/>
      <c r="O38" s="119"/>
      <c r="P38" s="119"/>
      <c r="Q38" s="120"/>
    </row>
    <row r="39" spans="1:17" x14ac:dyDescent="0.2">
      <c r="A39" s="121" t="s">
        <v>1</v>
      </c>
      <c r="B39" s="100"/>
      <c r="C39" s="100"/>
      <c r="D39" s="100"/>
      <c r="E39" s="100"/>
      <c r="F39" s="100"/>
      <c r="G39" s="122">
        <f>G37/G38</f>
        <v>0.7985714285714286</v>
      </c>
      <c r="H39" s="123"/>
      <c r="I39" s="44"/>
      <c r="J39" s="115" t="s">
        <v>49</v>
      </c>
      <c r="K39" s="116"/>
      <c r="L39" s="116"/>
      <c r="M39" s="116"/>
      <c r="N39" s="124">
        <v>100000</v>
      </c>
      <c r="O39" s="124"/>
      <c r="P39" s="124"/>
      <c r="Q39" s="125"/>
    </row>
    <row r="40" spans="1:17" ht="15" x14ac:dyDescent="0.35">
      <c r="A40" s="16"/>
      <c r="H40" s="48"/>
      <c r="I40" s="7"/>
      <c r="J40" s="115" t="s">
        <v>50</v>
      </c>
      <c r="K40" s="116"/>
      <c r="L40" s="116"/>
      <c r="M40" s="116"/>
      <c r="N40" s="116"/>
      <c r="O40" s="116"/>
      <c r="P40" s="141">
        <v>0.08</v>
      </c>
      <c r="Q40" s="142"/>
    </row>
    <row r="41" spans="1:17" x14ac:dyDescent="0.2">
      <c r="A41" s="12" t="s">
        <v>27</v>
      </c>
      <c r="H41" s="49"/>
      <c r="I41" s="8"/>
      <c r="J41" s="115" t="s">
        <v>51</v>
      </c>
      <c r="K41" s="116"/>
      <c r="L41" s="116"/>
      <c r="M41" s="116"/>
      <c r="N41" s="116"/>
      <c r="O41" s="116"/>
      <c r="P41" s="143">
        <f>N39*P40</f>
        <v>8000</v>
      </c>
      <c r="Q41" s="144"/>
    </row>
    <row r="42" spans="1:17" x14ac:dyDescent="0.2">
      <c r="A42" s="12"/>
      <c r="D42" s="18" t="s">
        <v>28</v>
      </c>
      <c r="E42" s="18" t="s">
        <v>29</v>
      </c>
      <c r="F42" s="18" t="s">
        <v>31</v>
      </c>
      <c r="G42" s="145" t="s">
        <v>32</v>
      </c>
      <c r="H42" s="144"/>
      <c r="I42" s="22"/>
      <c r="J42" s="146" t="s">
        <v>52</v>
      </c>
      <c r="K42" s="147"/>
      <c r="L42" s="147"/>
      <c r="M42" s="147"/>
      <c r="N42" s="147"/>
      <c r="O42" s="148"/>
      <c r="P42" s="149">
        <f>P41/F27</f>
        <v>0.77972709551656916</v>
      </c>
      <c r="Q42" s="150"/>
    </row>
    <row r="43" spans="1:17" ht="15" customHeight="1" x14ac:dyDescent="0.2">
      <c r="A43" s="132" t="s">
        <v>34</v>
      </c>
      <c r="B43" s="133"/>
      <c r="C43" s="134"/>
      <c r="D43" s="27">
        <v>6</v>
      </c>
      <c r="E43" s="18" t="s">
        <v>30</v>
      </c>
      <c r="F43" s="36">
        <v>30</v>
      </c>
      <c r="G43" s="135">
        <f>D43*F43</f>
        <v>180</v>
      </c>
      <c r="H43" s="136"/>
      <c r="I43" s="45"/>
      <c r="J43" s="12" t="s">
        <v>57</v>
      </c>
      <c r="Q43" s="13"/>
    </row>
    <row r="44" spans="1:17" ht="15" customHeight="1" x14ac:dyDescent="0.2">
      <c r="A44" s="132" t="s">
        <v>85</v>
      </c>
      <c r="B44" s="133"/>
      <c r="C44" s="134"/>
      <c r="D44" s="27">
        <v>1</v>
      </c>
      <c r="E44" s="35" t="s">
        <v>33</v>
      </c>
      <c r="F44" s="37">
        <v>280</v>
      </c>
      <c r="G44" s="137">
        <f>D44*F44</f>
        <v>280</v>
      </c>
      <c r="H44" s="138"/>
      <c r="I44" s="38"/>
      <c r="J44" s="139" t="s">
        <v>53</v>
      </c>
      <c r="K44" s="140"/>
      <c r="L44" s="140"/>
      <c r="M44" s="140"/>
      <c r="N44" s="140"/>
      <c r="O44" s="140"/>
      <c r="P44" s="141">
        <v>0.08</v>
      </c>
      <c r="Q44" s="142"/>
    </row>
    <row r="45" spans="1:17" ht="15" customHeight="1" x14ac:dyDescent="0.2">
      <c r="A45" s="132" t="s">
        <v>0</v>
      </c>
      <c r="B45" s="133"/>
      <c r="C45" s="133"/>
      <c r="D45" s="133"/>
      <c r="E45" s="133"/>
      <c r="F45" s="134"/>
      <c r="G45" s="156">
        <v>10000</v>
      </c>
      <c r="H45" s="157"/>
      <c r="I45" s="46"/>
      <c r="J45" s="55" t="s">
        <v>54</v>
      </c>
      <c r="K45" s="18"/>
      <c r="L45" s="18"/>
      <c r="M45" s="18"/>
      <c r="N45" s="18"/>
      <c r="O45" s="18"/>
      <c r="P45" s="143">
        <f>N39*P44</f>
        <v>8000</v>
      </c>
      <c r="Q45" s="144"/>
    </row>
    <row r="46" spans="1:17" x14ac:dyDescent="0.2">
      <c r="A46" s="146" t="s">
        <v>35</v>
      </c>
      <c r="B46" s="147"/>
      <c r="C46" s="147"/>
      <c r="D46" s="147"/>
      <c r="E46" s="147"/>
      <c r="F46" s="148"/>
      <c r="G46" s="158">
        <f>(G43+G44)/G45</f>
        <v>4.5999999999999999E-2</v>
      </c>
      <c r="H46" s="159"/>
      <c r="I46" s="33"/>
      <c r="J46" s="160" t="s">
        <v>55</v>
      </c>
      <c r="K46" s="161"/>
      <c r="L46" s="161"/>
      <c r="M46" s="161"/>
      <c r="N46" s="161"/>
      <c r="O46" s="161"/>
      <c r="P46" s="149">
        <f>P45/F27</f>
        <v>0.77972709551656916</v>
      </c>
      <c r="Q46" s="150"/>
    </row>
    <row r="47" spans="1:17" x14ac:dyDescent="0.2">
      <c r="A47" s="16"/>
      <c r="G47" s="33"/>
      <c r="H47" s="50"/>
      <c r="I47" s="33"/>
      <c r="J47" s="15"/>
      <c r="Q47" s="13"/>
    </row>
    <row r="48" spans="1:17" x14ac:dyDescent="0.2">
      <c r="A48" s="12" t="s">
        <v>4</v>
      </c>
      <c r="H48" s="14"/>
      <c r="I48" s="6"/>
      <c r="J48" s="12" t="s">
        <v>58</v>
      </c>
      <c r="Q48" s="13"/>
    </row>
    <row r="49" spans="1:24" x14ac:dyDescent="0.2">
      <c r="A49" s="12"/>
      <c r="D49" s="18" t="s">
        <v>28</v>
      </c>
      <c r="E49" s="18" t="s">
        <v>29</v>
      </c>
      <c r="F49" s="18" t="s">
        <v>37</v>
      </c>
      <c r="G49" s="145" t="s">
        <v>38</v>
      </c>
      <c r="H49" s="144"/>
      <c r="I49" s="22"/>
      <c r="J49" s="55" t="s">
        <v>59</v>
      </c>
      <c r="K49" s="18"/>
      <c r="L49" s="18"/>
      <c r="M49" s="18" t="s">
        <v>64</v>
      </c>
      <c r="N49" s="145" t="s">
        <v>61</v>
      </c>
      <c r="O49" s="145"/>
      <c r="P49" s="145" t="s">
        <v>60</v>
      </c>
      <c r="Q49" s="144"/>
    </row>
    <row r="50" spans="1:24" x14ac:dyDescent="0.2">
      <c r="A50" s="151" t="s">
        <v>43</v>
      </c>
      <c r="B50" s="152"/>
      <c r="C50" s="152"/>
      <c r="D50" s="27">
        <v>4</v>
      </c>
      <c r="E50" s="18" t="s">
        <v>39</v>
      </c>
      <c r="F50" s="36">
        <v>429</v>
      </c>
      <c r="G50" s="153">
        <f>D50*F50</f>
        <v>1716</v>
      </c>
      <c r="H50" s="154"/>
      <c r="I50" s="38"/>
      <c r="J50" s="115" t="s">
        <v>62</v>
      </c>
      <c r="K50" s="116"/>
      <c r="L50" s="116"/>
      <c r="M50" s="52" t="s">
        <v>63</v>
      </c>
      <c r="N50" s="155">
        <v>2351</v>
      </c>
      <c r="O50" s="155"/>
      <c r="P50" s="137">
        <f>N50*12</f>
        <v>28212</v>
      </c>
      <c r="Q50" s="138"/>
      <c r="S50" s="183"/>
      <c r="T50" s="183"/>
      <c r="U50" s="183"/>
      <c r="V50" s="183"/>
      <c r="W50" s="183"/>
      <c r="X50" s="183"/>
    </row>
    <row r="51" spans="1:24" ht="15" customHeight="1" x14ac:dyDescent="0.2">
      <c r="A51" s="132" t="s">
        <v>40</v>
      </c>
      <c r="B51" s="133"/>
      <c r="C51" s="134"/>
      <c r="D51" s="27"/>
      <c r="E51" s="32" t="s">
        <v>29</v>
      </c>
      <c r="F51" s="36"/>
      <c r="G51" s="162">
        <f>D51*F51</f>
        <v>0</v>
      </c>
      <c r="H51" s="163"/>
      <c r="I51" s="38"/>
      <c r="J51" s="139" t="s">
        <v>67</v>
      </c>
      <c r="K51" s="140"/>
      <c r="L51" s="140"/>
      <c r="M51" s="53">
        <v>0.5</v>
      </c>
      <c r="N51" s="143">
        <f>N50*M51</f>
        <v>1175.5</v>
      </c>
      <c r="O51" s="145"/>
      <c r="P51" s="143">
        <f>N51*12</f>
        <v>14106</v>
      </c>
      <c r="Q51" s="144"/>
    </row>
    <row r="52" spans="1:24" ht="15" customHeight="1" x14ac:dyDescent="0.2">
      <c r="A52" s="132" t="s">
        <v>41</v>
      </c>
      <c r="B52" s="133"/>
      <c r="C52" s="134"/>
      <c r="D52" s="27"/>
      <c r="E52" s="32" t="s">
        <v>29</v>
      </c>
      <c r="F52" s="36"/>
      <c r="G52" s="162">
        <f>D52*F52</f>
        <v>0</v>
      </c>
      <c r="H52" s="163"/>
      <c r="I52" s="38"/>
      <c r="J52" s="115" t="s">
        <v>65</v>
      </c>
      <c r="K52" s="116"/>
      <c r="L52" s="116"/>
      <c r="M52" s="116"/>
      <c r="N52" s="116"/>
      <c r="O52" s="116"/>
      <c r="P52" s="164">
        <f>SUM(P50:P51)</f>
        <v>42318</v>
      </c>
      <c r="Q52" s="144"/>
    </row>
    <row r="53" spans="1:24" ht="15" customHeight="1" x14ac:dyDescent="0.2">
      <c r="A53" s="132" t="s">
        <v>42</v>
      </c>
      <c r="B53" s="133"/>
      <c r="C53" s="133"/>
      <c r="D53" s="27"/>
      <c r="E53" s="18" t="s">
        <v>29</v>
      </c>
      <c r="F53" s="36"/>
      <c r="G53" s="162">
        <f>D53*F53</f>
        <v>0</v>
      </c>
      <c r="H53" s="163"/>
      <c r="I53" s="38"/>
      <c r="J53" s="121" t="s">
        <v>66</v>
      </c>
      <c r="K53" s="100"/>
      <c r="L53" s="100"/>
      <c r="M53" s="100"/>
      <c r="N53" s="100"/>
      <c r="O53" s="100"/>
      <c r="P53" s="167">
        <f>P52/F27</f>
        <v>4.1245614035087721</v>
      </c>
      <c r="Q53" s="168"/>
    </row>
    <row r="54" spans="1:24" ht="15" customHeight="1" x14ac:dyDescent="0.2">
      <c r="A54" s="169" t="s">
        <v>44</v>
      </c>
      <c r="B54" s="170"/>
      <c r="C54" s="170"/>
      <c r="D54" s="170"/>
      <c r="E54" s="170"/>
      <c r="F54" s="170"/>
      <c r="G54" s="162">
        <f>SUM(G50:H53)</f>
        <v>1716</v>
      </c>
      <c r="H54" s="163"/>
      <c r="I54" s="38"/>
      <c r="J54" s="15"/>
      <c r="Q54" s="13"/>
    </row>
    <row r="55" spans="1:24" ht="15" customHeight="1" x14ac:dyDescent="0.2">
      <c r="A55" s="169" t="s">
        <v>45</v>
      </c>
      <c r="B55" s="170"/>
      <c r="C55" s="170"/>
      <c r="D55" s="170"/>
      <c r="E55" s="170"/>
      <c r="F55" s="170"/>
      <c r="G55" s="199">
        <v>9000</v>
      </c>
      <c r="H55" s="200"/>
      <c r="I55" s="46"/>
      <c r="J55" s="12" t="s">
        <v>75</v>
      </c>
      <c r="Q55" s="13"/>
    </row>
    <row r="56" spans="1:24" ht="15" customHeight="1" x14ac:dyDescent="0.2">
      <c r="A56" s="201" t="s">
        <v>2</v>
      </c>
      <c r="B56" s="202"/>
      <c r="C56" s="202"/>
      <c r="D56" s="202"/>
      <c r="E56" s="202"/>
      <c r="F56" s="202"/>
      <c r="G56" s="158">
        <f>G54/G55</f>
        <v>0.19066666666666668</v>
      </c>
      <c r="H56" s="159"/>
      <c r="I56" s="33"/>
      <c r="J56" s="115" t="s">
        <v>68</v>
      </c>
      <c r="K56" s="116"/>
      <c r="L56" s="116"/>
      <c r="M56" s="116"/>
      <c r="N56" s="116"/>
      <c r="O56" s="116"/>
      <c r="P56" s="165">
        <f>N39*0.01</f>
        <v>1000</v>
      </c>
      <c r="Q56" s="166"/>
    </row>
    <row r="57" spans="1:24" ht="15" customHeight="1" x14ac:dyDescent="0.2">
      <c r="A57" s="51"/>
      <c r="G57" s="33"/>
      <c r="H57" s="50"/>
      <c r="I57" s="33"/>
      <c r="J57" s="115" t="s">
        <v>69</v>
      </c>
      <c r="K57" s="116"/>
      <c r="L57" s="116"/>
      <c r="M57" s="116"/>
      <c r="N57" s="116"/>
      <c r="O57" s="116"/>
      <c r="P57" s="155">
        <v>90.94</v>
      </c>
      <c r="Q57" s="198"/>
    </row>
    <row r="58" spans="1:24" x14ac:dyDescent="0.2">
      <c r="A58" s="12" t="s">
        <v>5</v>
      </c>
      <c r="H58" s="17"/>
      <c r="I58" s="9"/>
      <c r="J58" s="115" t="s">
        <v>70</v>
      </c>
      <c r="K58" s="116"/>
      <c r="L58" s="116"/>
      <c r="M58" s="116"/>
      <c r="N58" s="116"/>
      <c r="O58" s="116"/>
      <c r="P58" s="194">
        <v>3000</v>
      </c>
      <c r="Q58" s="195"/>
    </row>
    <row r="59" spans="1:24" ht="15" customHeight="1" x14ac:dyDescent="0.2">
      <c r="F59" s="19" t="s">
        <v>86</v>
      </c>
      <c r="G59" s="61"/>
      <c r="I59" s="38"/>
      <c r="J59" s="115" t="s">
        <v>71</v>
      </c>
      <c r="K59" s="116"/>
      <c r="L59" s="116"/>
      <c r="M59" s="116"/>
      <c r="N59" s="116"/>
      <c r="O59" s="116"/>
      <c r="P59" s="194">
        <v>500</v>
      </c>
      <c r="Q59" s="195"/>
    </row>
    <row r="60" spans="1:24" ht="15" customHeight="1" x14ac:dyDescent="0.2">
      <c r="A60" s="192" t="s">
        <v>7</v>
      </c>
      <c r="B60" s="193"/>
      <c r="C60" s="193"/>
      <c r="D60" s="193"/>
      <c r="E60" s="193"/>
      <c r="F60" s="27">
        <v>5.0000000000000001E-3</v>
      </c>
      <c r="G60" s="137">
        <f>F60*N39</f>
        <v>500</v>
      </c>
      <c r="H60" s="138"/>
      <c r="I60" s="39"/>
      <c r="J60" s="115" t="s">
        <v>73</v>
      </c>
      <c r="K60" s="116"/>
      <c r="L60" s="116"/>
      <c r="M60" s="116"/>
      <c r="N60" s="116"/>
      <c r="O60" s="116"/>
      <c r="P60" s="194">
        <v>700</v>
      </c>
      <c r="Q60" s="195"/>
    </row>
    <row r="61" spans="1:24" x14ac:dyDescent="0.2">
      <c r="A61" s="146" t="s">
        <v>6</v>
      </c>
      <c r="B61" s="147"/>
      <c r="C61" s="147"/>
      <c r="D61" s="147"/>
      <c r="E61" s="147"/>
      <c r="F61" s="148"/>
      <c r="G61" s="196">
        <f>G60/F25</f>
        <v>0.48732943469785572</v>
      </c>
      <c r="H61" s="197"/>
      <c r="J61" s="115" t="s">
        <v>72</v>
      </c>
      <c r="K61" s="116"/>
      <c r="L61" s="116"/>
      <c r="M61" s="116"/>
      <c r="N61" s="116"/>
      <c r="O61" s="116"/>
      <c r="P61" s="143">
        <f>SUM(P56:Q60)</f>
        <v>5290.9400000000005</v>
      </c>
      <c r="Q61" s="144"/>
    </row>
    <row r="62" spans="1:24" x14ac:dyDescent="0.2">
      <c r="A62" s="16"/>
      <c r="B62" s="10"/>
      <c r="H62" s="13"/>
      <c r="J62" s="121" t="s">
        <v>74</v>
      </c>
      <c r="K62" s="100"/>
      <c r="L62" s="100"/>
      <c r="M62" s="100"/>
      <c r="N62" s="100"/>
      <c r="O62" s="100"/>
      <c r="P62" s="149">
        <f>P61/F27</f>
        <v>0.51568615984405464</v>
      </c>
      <c r="Q62" s="150"/>
    </row>
    <row r="63" spans="1:24" x14ac:dyDescent="0.2">
      <c r="A63" s="16"/>
      <c r="B63" s="10"/>
      <c r="H63" s="13"/>
      <c r="J63" s="57"/>
      <c r="K63" s="21"/>
      <c r="L63" s="21"/>
      <c r="M63" s="21"/>
      <c r="N63" s="21"/>
      <c r="O63" s="21"/>
      <c r="P63" s="58"/>
      <c r="Q63" s="59"/>
    </row>
    <row r="64" spans="1:24" ht="15.75" customHeight="1" thickBot="1" x14ac:dyDescent="0.3">
      <c r="A64" s="184" t="s">
        <v>76</v>
      </c>
      <c r="B64" s="185"/>
      <c r="C64" s="185"/>
      <c r="D64" s="185"/>
      <c r="E64" s="185"/>
      <c r="F64" s="185"/>
      <c r="G64" s="186">
        <f>G39+G46+G56+G61</f>
        <v>1.5225675299359511</v>
      </c>
      <c r="H64" s="187"/>
      <c r="J64" s="188" t="s">
        <v>77</v>
      </c>
      <c r="K64" s="189"/>
      <c r="L64" s="189"/>
      <c r="M64" s="189"/>
      <c r="N64" s="189"/>
      <c r="O64" s="189"/>
      <c r="P64" s="190">
        <f>P42+P46+P53+P62</f>
        <v>6.1997017543859654</v>
      </c>
      <c r="Q64" s="191"/>
    </row>
    <row r="65" spans="1:16" ht="13.5" thickBot="1" x14ac:dyDescent="0.25">
      <c r="A65" s="5"/>
      <c r="B65" s="10"/>
    </row>
    <row r="66" spans="1:16" x14ac:dyDescent="0.2">
      <c r="A66" s="177" t="s">
        <v>79</v>
      </c>
      <c r="B66" s="178"/>
      <c r="C66" s="178"/>
      <c r="D66" s="178"/>
      <c r="E66" s="178"/>
      <c r="F66" s="178"/>
      <c r="G66" s="179">
        <f>G64+P64</f>
        <v>7.7222692843219161</v>
      </c>
      <c r="H66" s="180"/>
      <c r="P66" s="54"/>
    </row>
    <row r="67" spans="1:16" x14ac:dyDescent="0.2">
      <c r="A67" s="121" t="s">
        <v>78</v>
      </c>
      <c r="B67" s="100"/>
      <c r="C67" s="100"/>
      <c r="D67" s="100"/>
      <c r="E67" s="100"/>
      <c r="F67" s="100"/>
      <c r="G67" s="171">
        <v>0.08</v>
      </c>
      <c r="H67" s="172"/>
    </row>
    <row r="68" spans="1:16" x14ac:dyDescent="0.2">
      <c r="A68" s="121" t="s">
        <v>80</v>
      </c>
      <c r="B68" s="100"/>
      <c r="C68" s="100"/>
      <c r="D68" s="100"/>
      <c r="E68" s="100"/>
      <c r="F68" s="100"/>
      <c r="G68" s="181">
        <f>(G66*G67)+G66</f>
        <v>8.3400508270676692</v>
      </c>
      <c r="H68" s="182"/>
    </row>
    <row r="69" spans="1:16" x14ac:dyDescent="0.2">
      <c r="A69" s="121" t="s">
        <v>81</v>
      </c>
      <c r="B69" s="116"/>
      <c r="C69" s="116"/>
      <c r="D69" s="116"/>
      <c r="E69" s="116"/>
      <c r="F69" s="116"/>
      <c r="G69" s="171">
        <v>0.13500000000000001</v>
      </c>
      <c r="H69" s="172"/>
      <c r="P69" s="56"/>
    </row>
    <row r="70" spans="1:16" ht="13.5" thickBot="1" x14ac:dyDescent="0.25">
      <c r="A70" s="173" t="s">
        <v>82</v>
      </c>
      <c r="B70" s="174"/>
      <c r="C70" s="174"/>
      <c r="D70" s="174"/>
      <c r="E70" s="174"/>
      <c r="F70" s="174"/>
      <c r="G70" s="175">
        <f>ROUND((G68*G69)+G68,2)</f>
        <v>9.4700000000000006</v>
      </c>
      <c r="H70" s="176"/>
      <c r="P70" s="56"/>
    </row>
    <row r="71" spans="1:16" x14ac:dyDescent="0.2">
      <c r="A71" s="21"/>
      <c r="B71" s="25"/>
      <c r="C71" s="25"/>
      <c r="D71" s="25"/>
      <c r="E71" s="25"/>
      <c r="F71" s="25"/>
      <c r="G71" s="60"/>
      <c r="H71" s="60"/>
      <c r="P71" s="56"/>
    </row>
    <row r="72" spans="1:16" x14ac:dyDescent="0.2">
      <c r="A72" s="21"/>
      <c r="B72" s="25"/>
      <c r="C72" s="25"/>
      <c r="D72" s="25"/>
      <c r="E72" s="25"/>
      <c r="F72" s="25"/>
      <c r="G72" s="60"/>
      <c r="H72" s="60"/>
      <c r="P72" s="56"/>
    </row>
    <row r="73" spans="1:16" x14ac:dyDescent="0.2">
      <c r="A73" s="21" t="s">
        <v>89</v>
      </c>
      <c r="B73" s="25"/>
      <c r="C73" s="25"/>
      <c r="D73" s="25"/>
      <c r="E73" s="25"/>
      <c r="F73" s="25"/>
      <c r="G73" s="60"/>
      <c r="H73" s="60"/>
      <c r="P73" s="56"/>
    </row>
    <row r="74" spans="1:16" x14ac:dyDescent="0.2">
      <c r="A74" s="21"/>
      <c r="B74" s="25"/>
      <c r="C74" s="25"/>
      <c r="D74" s="25"/>
      <c r="E74" s="25"/>
      <c r="F74" s="25"/>
      <c r="G74" s="60"/>
      <c r="H74" s="60"/>
      <c r="P74" s="56"/>
    </row>
    <row r="76" spans="1:16" x14ac:dyDescent="0.2">
      <c r="A76" s="1" t="s">
        <v>90</v>
      </c>
    </row>
  </sheetData>
  <mergeCells count="124">
    <mergeCell ref="S50:X50"/>
    <mergeCell ref="J62:O62"/>
    <mergeCell ref="P62:Q62"/>
    <mergeCell ref="A64:F64"/>
    <mergeCell ref="G64:H64"/>
    <mergeCell ref="J64:O64"/>
    <mergeCell ref="P64:Q64"/>
    <mergeCell ref="A60:E60"/>
    <mergeCell ref="G60:H60"/>
    <mergeCell ref="J60:O60"/>
    <mergeCell ref="P60:Q60"/>
    <mergeCell ref="A61:F61"/>
    <mergeCell ref="G61:H61"/>
    <mergeCell ref="J61:O61"/>
    <mergeCell ref="P61:Q61"/>
    <mergeCell ref="J57:O57"/>
    <mergeCell ref="P57:Q57"/>
    <mergeCell ref="J58:O58"/>
    <mergeCell ref="P58:Q58"/>
    <mergeCell ref="J59:O59"/>
    <mergeCell ref="P59:Q59"/>
    <mergeCell ref="A55:F55"/>
    <mergeCell ref="G55:H55"/>
    <mergeCell ref="A56:F56"/>
    <mergeCell ref="A69:F69"/>
    <mergeCell ref="G69:H69"/>
    <mergeCell ref="A70:F70"/>
    <mergeCell ref="G70:H70"/>
    <mergeCell ref="A66:F66"/>
    <mergeCell ref="G66:H66"/>
    <mergeCell ref="A67:F67"/>
    <mergeCell ref="G67:H67"/>
    <mergeCell ref="A68:F68"/>
    <mergeCell ref="G68:H68"/>
    <mergeCell ref="G56:H56"/>
    <mergeCell ref="J56:O56"/>
    <mergeCell ref="P56:Q56"/>
    <mergeCell ref="A53:C53"/>
    <mergeCell ref="G53:H53"/>
    <mergeCell ref="J53:O53"/>
    <mergeCell ref="P53:Q53"/>
    <mergeCell ref="A54:F54"/>
    <mergeCell ref="G54:H54"/>
    <mergeCell ref="A51:C51"/>
    <mergeCell ref="G51:H51"/>
    <mergeCell ref="J51:L51"/>
    <mergeCell ref="N51:O51"/>
    <mergeCell ref="P51:Q51"/>
    <mergeCell ref="A52:C52"/>
    <mergeCell ref="G52:H52"/>
    <mergeCell ref="J52:O52"/>
    <mergeCell ref="P52:Q52"/>
    <mergeCell ref="G49:H49"/>
    <mergeCell ref="N49:O49"/>
    <mergeCell ref="P49:Q49"/>
    <mergeCell ref="A50:C50"/>
    <mergeCell ref="G50:H50"/>
    <mergeCell ref="J50:L50"/>
    <mergeCell ref="N50:O50"/>
    <mergeCell ref="P50:Q50"/>
    <mergeCell ref="A45:F45"/>
    <mergeCell ref="G45:H45"/>
    <mergeCell ref="P45:Q45"/>
    <mergeCell ref="A46:F46"/>
    <mergeCell ref="G46:H46"/>
    <mergeCell ref="J46:O46"/>
    <mergeCell ref="P46:Q46"/>
    <mergeCell ref="A43:C43"/>
    <mergeCell ref="G43:H43"/>
    <mergeCell ref="A44:C44"/>
    <mergeCell ref="G44:H44"/>
    <mergeCell ref="J44:O44"/>
    <mergeCell ref="P44:Q44"/>
    <mergeCell ref="J40:O40"/>
    <mergeCell ref="P40:Q40"/>
    <mergeCell ref="J41:O41"/>
    <mergeCell ref="P41:Q41"/>
    <mergeCell ref="G42:H42"/>
    <mergeCell ref="J42:O42"/>
    <mergeCell ref="P42:Q42"/>
    <mergeCell ref="A38:F38"/>
    <mergeCell ref="G38:H38"/>
    <mergeCell ref="J38:M38"/>
    <mergeCell ref="N38:Q38"/>
    <mergeCell ref="A39:F39"/>
    <mergeCell ref="G39:H39"/>
    <mergeCell ref="J39:M39"/>
    <mergeCell ref="N39:Q39"/>
    <mergeCell ref="A35:H35"/>
    <mergeCell ref="J35:Q35"/>
    <mergeCell ref="A37:F37"/>
    <mergeCell ref="G37:H37"/>
    <mergeCell ref="J37:M37"/>
    <mergeCell ref="N37:Q37"/>
    <mergeCell ref="A27:E27"/>
    <mergeCell ref="L27:N28"/>
    <mergeCell ref="O27:O28"/>
    <mergeCell ref="A29:E29"/>
    <mergeCell ref="A31:C31"/>
    <mergeCell ref="D31:E31"/>
    <mergeCell ref="A23:E23"/>
    <mergeCell ref="H23:K23"/>
    <mergeCell ref="L23:N24"/>
    <mergeCell ref="O23:O24"/>
    <mergeCell ref="A25:E25"/>
    <mergeCell ref="L25:N26"/>
    <mergeCell ref="O25:O26"/>
    <mergeCell ref="A1:Q1"/>
    <mergeCell ref="H16:Q19"/>
    <mergeCell ref="A17:E17"/>
    <mergeCell ref="A19:E19"/>
    <mergeCell ref="A21:E21"/>
    <mergeCell ref="F21:G21"/>
    <mergeCell ref="J21:N21"/>
    <mergeCell ref="A9:Q9"/>
    <mergeCell ref="A11:Q11"/>
    <mergeCell ref="A12:C12"/>
    <mergeCell ref="D12:E12"/>
    <mergeCell ref="A15:E15"/>
    <mergeCell ref="H12:Q15"/>
    <mergeCell ref="A3:P3"/>
    <mergeCell ref="A2:P2"/>
    <mergeCell ref="A4:H4"/>
    <mergeCell ref="J4:Q4"/>
  </mergeCells>
  <pageMargins left="0.25" right="0.25" top="0.27" bottom="0.31" header="0.3" footer="0.3"/>
  <pageSetup paperSize="9" scale="69" fitToHeight="0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76"/>
  <sheetViews>
    <sheetView topLeftCell="A7" zoomScaleNormal="100" workbookViewId="0">
      <selection activeCell="G67" sqref="G67:H67"/>
    </sheetView>
  </sheetViews>
  <sheetFormatPr defaultColWidth="5.7109375" defaultRowHeight="12.75" x14ac:dyDescent="0.2"/>
  <cols>
    <col min="1" max="2" width="5.7109375" style="1"/>
    <col min="3" max="3" width="6.7109375" style="1" customWidth="1"/>
    <col min="4" max="5" width="5.7109375" style="1"/>
    <col min="6" max="6" width="10.28515625" style="1" customWidth="1"/>
    <col min="7" max="8" width="5.7109375" style="1"/>
    <col min="9" max="9" width="0.140625" style="1" customWidth="1"/>
    <col min="10" max="12" width="5.7109375" style="1"/>
    <col min="13" max="13" width="6.42578125" style="1" bestFit="1" customWidth="1"/>
    <col min="14" max="14" width="5.7109375" style="1"/>
    <col min="15" max="15" width="6.42578125" style="1" customWidth="1"/>
    <col min="16" max="16" width="5.7109375" style="1"/>
    <col min="17" max="17" width="4.5703125" style="1" customWidth="1"/>
    <col min="18" max="16384" width="5.7109375" style="1"/>
  </cols>
  <sheetData>
    <row r="1" spans="1:17" ht="41.25" x14ac:dyDescent="0.8">
      <c r="A1" s="91" t="s">
        <v>92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</row>
    <row r="2" spans="1:17" ht="15" customHeight="1" x14ac:dyDescent="0.2">
      <c r="A2" s="203" t="s">
        <v>93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</row>
    <row r="3" spans="1:17" ht="18.75" x14ac:dyDescent="0.3">
      <c r="B3" s="64" t="s">
        <v>91</v>
      </c>
    </row>
    <row r="4" spans="1:17" ht="18" x14ac:dyDescent="0.2">
      <c r="A4" s="203" t="s">
        <v>94</v>
      </c>
      <c r="B4" s="203"/>
      <c r="C4" s="203"/>
      <c r="D4" s="203"/>
      <c r="E4" s="203"/>
      <c r="F4" s="203"/>
      <c r="G4" s="203"/>
      <c r="H4" s="203"/>
      <c r="J4" s="203" t="s">
        <v>95</v>
      </c>
      <c r="K4" s="203"/>
      <c r="L4" s="203"/>
      <c r="M4" s="203"/>
      <c r="N4" s="203"/>
      <c r="O4" s="203"/>
      <c r="P4" s="203"/>
      <c r="Q4" s="203"/>
    </row>
    <row r="6" spans="1:17" s="5" customFormat="1" x14ac:dyDescent="0.2">
      <c r="A6" s="5" t="s">
        <v>88</v>
      </c>
      <c r="L6" s="66" t="s">
        <v>96</v>
      </c>
      <c r="M6" s="65">
        <v>8</v>
      </c>
    </row>
    <row r="7" spans="1:17" s="5" customFormat="1" x14ac:dyDescent="0.2">
      <c r="L7" s="66" t="s">
        <v>97</v>
      </c>
      <c r="M7" s="65">
        <v>1</v>
      </c>
    </row>
    <row r="8" spans="1:17" s="5" customFormat="1" x14ac:dyDescent="0.2">
      <c r="A8" s="5" t="s">
        <v>119</v>
      </c>
    </row>
    <row r="9" spans="1:17" x14ac:dyDescent="0.2">
      <c r="A9" s="102" t="s">
        <v>8</v>
      </c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4"/>
    </row>
    <row r="10" spans="1:17" ht="13.5" thickBot="1" x14ac:dyDescent="0.25"/>
    <row r="11" spans="1:17" ht="13.5" thickTop="1" x14ac:dyDescent="0.2">
      <c r="A11" s="105" t="s">
        <v>15</v>
      </c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7"/>
    </row>
    <row r="12" spans="1:17" ht="15" customHeight="1" x14ac:dyDescent="0.2">
      <c r="A12" s="99" t="s">
        <v>17</v>
      </c>
      <c r="B12" s="100"/>
      <c r="C12" s="100"/>
      <c r="D12" s="101">
        <v>8</v>
      </c>
      <c r="E12" s="101"/>
      <c r="G12" s="20" t="s">
        <v>9</v>
      </c>
      <c r="H12" s="204" t="s">
        <v>144</v>
      </c>
      <c r="I12" s="205"/>
      <c r="J12" s="205"/>
      <c r="K12" s="205"/>
      <c r="L12" s="205"/>
      <c r="M12" s="205"/>
      <c r="N12" s="205"/>
      <c r="O12" s="205"/>
      <c r="P12" s="205"/>
      <c r="Q12" s="206"/>
    </row>
    <row r="13" spans="1:17" ht="10.9" customHeight="1" x14ac:dyDescent="0.2">
      <c r="A13" s="3"/>
      <c r="H13" s="207"/>
      <c r="I13" s="208"/>
      <c r="J13" s="208"/>
      <c r="K13" s="208"/>
      <c r="L13" s="208"/>
      <c r="M13" s="208"/>
      <c r="N13" s="208"/>
      <c r="O13" s="208"/>
      <c r="P13" s="208"/>
      <c r="Q13" s="209"/>
    </row>
    <row r="14" spans="1:17" ht="25.9" customHeight="1" x14ac:dyDescent="0.2">
      <c r="A14" s="3"/>
      <c r="H14" s="207"/>
      <c r="I14" s="208"/>
      <c r="J14" s="208"/>
      <c r="K14" s="208"/>
      <c r="L14" s="208"/>
      <c r="M14" s="208"/>
      <c r="N14" s="208"/>
      <c r="O14" s="208"/>
      <c r="P14" s="208"/>
      <c r="Q14" s="209"/>
    </row>
    <row r="15" spans="1:17" ht="25.9" customHeight="1" x14ac:dyDescent="0.2">
      <c r="A15" s="99" t="s">
        <v>10</v>
      </c>
      <c r="B15" s="100"/>
      <c r="C15" s="100"/>
      <c r="D15" s="100"/>
      <c r="E15" s="100"/>
      <c r="F15" s="27">
        <v>200</v>
      </c>
      <c r="H15" s="79"/>
      <c r="I15" s="77"/>
      <c r="J15" s="77"/>
      <c r="K15" s="77"/>
      <c r="L15" s="77"/>
      <c r="M15" s="77"/>
      <c r="N15" s="77"/>
      <c r="O15" s="77"/>
      <c r="P15" s="77"/>
      <c r="Q15" s="78"/>
    </row>
    <row r="16" spans="1:17" ht="6" customHeight="1" x14ac:dyDescent="0.2">
      <c r="A16" s="28"/>
      <c r="B16" s="21"/>
      <c r="C16" s="21"/>
      <c r="D16" s="21"/>
      <c r="E16" s="21"/>
      <c r="H16" s="207" t="s">
        <v>141</v>
      </c>
      <c r="I16" s="217"/>
      <c r="J16" s="217"/>
      <c r="K16" s="217"/>
      <c r="L16" s="217"/>
      <c r="M16" s="217"/>
      <c r="N16" s="217"/>
      <c r="O16" s="217"/>
      <c r="P16" s="217"/>
      <c r="Q16" s="218"/>
    </row>
    <row r="17" spans="1:17" ht="15" customHeight="1" x14ac:dyDescent="0.2">
      <c r="A17" s="99" t="s">
        <v>25</v>
      </c>
      <c r="B17" s="100"/>
      <c r="C17" s="100"/>
      <c r="D17" s="100"/>
      <c r="E17" s="100"/>
      <c r="F17" s="18">
        <v>10</v>
      </c>
      <c r="H17" s="219"/>
      <c r="I17" s="217"/>
      <c r="J17" s="217"/>
      <c r="K17" s="217"/>
      <c r="L17" s="217"/>
      <c r="M17" s="217"/>
      <c r="N17" s="217"/>
      <c r="O17" s="217"/>
      <c r="P17" s="217"/>
      <c r="Q17" s="218"/>
    </row>
    <row r="18" spans="1:17" ht="5.0999999999999996" customHeight="1" x14ac:dyDescent="0.2">
      <c r="A18" s="28"/>
      <c r="B18" s="21"/>
      <c r="C18" s="21"/>
      <c r="D18" s="21"/>
      <c r="E18" s="21"/>
      <c r="H18" s="219"/>
      <c r="I18" s="217"/>
      <c r="J18" s="217"/>
      <c r="K18" s="217"/>
      <c r="L18" s="217"/>
      <c r="M18" s="217"/>
      <c r="N18" s="217"/>
      <c r="O18" s="217"/>
      <c r="P18" s="217"/>
      <c r="Q18" s="218"/>
    </row>
    <row r="19" spans="1:17" ht="15" customHeight="1" x14ac:dyDescent="0.2">
      <c r="A19" s="99" t="s">
        <v>11</v>
      </c>
      <c r="B19" s="100"/>
      <c r="C19" s="100"/>
      <c r="D19" s="100"/>
      <c r="E19" s="100"/>
      <c r="F19" s="18">
        <f>F15/F17</f>
        <v>20</v>
      </c>
      <c r="H19" s="228"/>
      <c r="I19" s="229"/>
      <c r="J19" s="229"/>
      <c r="K19" s="229"/>
      <c r="L19" s="229"/>
      <c r="M19" s="229"/>
      <c r="N19" s="229"/>
      <c r="O19" s="229"/>
      <c r="P19" s="229"/>
      <c r="Q19" s="230"/>
    </row>
    <row r="20" spans="1:17" ht="5.0999999999999996" customHeight="1" x14ac:dyDescent="0.2">
      <c r="A20" s="28"/>
      <c r="B20" s="21"/>
      <c r="C20" s="21"/>
      <c r="D20" s="21"/>
      <c r="E20" s="21"/>
      <c r="Q20" s="2"/>
    </row>
    <row r="21" spans="1:17" ht="15" customHeight="1" x14ac:dyDescent="0.2">
      <c r="A21" s="99" t="s">
        <v>18</v>
      </c>
      <c r="B21" s="100"/>
      <c r="C21" s="100"/>
      <c r="D21" s="100"/>
      <c r="E21" s="100"/>
      <c r="F21" s="101" t="s">
        <v>129</v>
      </c>
      <c r="G21" s="101"/>
      <c r="J21" s="102" t="s">
        <v>21</v>
      </c>
      <c r="K21" s="103"/>
      <c r="L21" s="103"/>
      <c r="M21" s="103"/>
      <c r="N21" s="104"/>
      <c r="O21" s="27">
        <v>25</v>
      </c>
      <c r="Q21" s="2"/>
    </row>
    <row r="22" spans="1:17" ht="5.0999999999999996" customHeight="1" x14ac:dyDescent="0.2">
      <c r="A22" s="28"/>
      <c r="B22" s="21"/>
      <c r="C22" s="21"/>
      <c r="D22" s="21"/>
      <c r="E22" s="21"/>
      <c r="F22" s="22"/>
      <c r="G22" s="22"/>
      <c r="K22" s="23"/>
      <c r="L22" s="24"/>
      <c r="M22" s="24"/>
      <c r="N22" s="24"/>
      <c r="O22" s="23"/>
      <c r="Q22" s="2"/>
    </row>
    <row r="23" spans="1:17" ht="15" customHeight="1" x14ac:dyDescent="0.2">
      <c r="A23" s="99" t="s">
        <v>13</v>
      </c>
      <c r="B23" s="100"/>
      <c r="C23" s="100"/>
      <c r="D23" s="100"/>
      <c r="E23" s="100"/>
      <c r="F23" s="63">
        <v>149</v>
      </c>
      <c r="G23" s="4" t="s">
        <v>83</v>
      </c>
      <c r="H23" s="111" t="s">
        <v>16</v>
      </c>
      <c r="I23" s="111"/>
      <c r="J23" s="111"/>
      <c r="K23" s="111"/>
      <c r="L23" s="111" t="s">
        <v>24</v>
      </c>
      <c r="M23" s="111"/>
      <c r="N23" s="111"/>
      <c r="O23" s="112">
        <v>18</v>
      </c>
      <c r="Q23" s="2"/>
    </row>
    <row r="24" spans="1:17" ht="5.0999999999999996" customHeight="1" x14ac:dyDescent="0.2">
      <c r="A24" s="28"/>
      <c r="B24" s="21"/>
      <c r="C24" s="21"/>
      <c r="D24" s="21"/>
      <c r="E24" s="21"/>
      <c r="F24" s="26"/>
      <c r="H24" s="22"/>
      <c r="I24" s="22"/>
      <c r="J24" s="22"/>
      <c r="K24" s="22"/>
      <c r="L24" s="111"/>
      <c r="M24" s="111"/>
      <c r="N24" s="111"/>
      <c r="O24" s="112"/>
      <c r="Q24" s="2"/>
    </row>
    <row r="25" spans="1:17" ht="15" customHeight="1" x14ac:dyDescent="0.2">
      <c r="A25" s="99" t="s">
        <v>12</v>
      </c>
      <c r="B25" s="100"/>
      <c r="C25" s="100"/>
      <c r="D25" s="100"/>
      <c r="E25" s="100"/>
      <c r="F25" s="63">
        <f>F23*F19</f>
        <v>2980</v>
      </c>
      <c r="L25" s="111" t="s">
        <v>22</v>
      </c>
      <c r="M25" s="111"/>
      <c r="N25" s="111"/>
      <c r="O25" s="112">
        <v>21</v>
      </c>
      <c r="Q25" s="2"/>
    </row>
    <row r="26" spans="1:17" ht="5.0999999999999996" customHeight="1" x14ac:dyDescent="0.2">
      <c r="A26" s="28"/>
      <c r="B26" s="21"/>
      <c r="C26" s="21"/>
      <c r="D26" s="21"/>
      <c r="E26" s="21"/>
      <c r="F26" s="6"/>
      <c r="L26" s="111"/>
      <c r="M26" s="111"/>
      <c r="N26" s="111"/>
      <c r="O26" s="112"/>
      <c r="Q26" s="2"/>
    </row>
    <row r="27" spans="1:17" ht="15" customHeight="1" x14ac:dyDescent="0.2">
      <c r="A27" s="99" t="s">
        <v>19</v>
      </c>
      <c r="B27" s="100"/>
      <c r="C27" s="100"/>
      <c r="D27" s="100"/>
      <c r="E27" s="100"/>
      <c r="F27" s="63">
        <f>F15*F23</f>
        <v>29800</v>
      </c>
      <c r="L27" s="111" t="s">
        <v>23</v>
      </c>
      <c r="M27" s="111"/>
      <c r="N27" s="111"/>
      <c r="O27" s="112">
        <v>109</v>
      </c>
      <c r="Q27" s="2"/>
    </row>
    <row r="28" spans="1:17" ht="5.0999999999999996" customHeight="1" x14ac:dyDescent="0.2">
      <c r="A28" s="28"/>
      <c r="B28" s="21"/>
      <c r="C28" s="21"/>
      <c r="D28" s="21"/>
      <c r="E28" s="21"/>
      <c r="F28" s="26"/>
      <c r="L28" s="111"/>
      <c r="M28" s="111"/>
      <c r="N28" s="111"/>
      <c r="O28" s="112"/>
      <c r="Q28" s="2"/>
    </row>
    <row r="29" spans="1:17" x14ac:dyDescent="0.2">
      <c r="A29" s="99" t="s">
        <v>14</v>
      </c>
      <c r="B29" s="100"/>
      <c r="C29" s="100"/>
      <c r="D29" s="100"/>
      <c r="E29" s="100"/>
      <c r="F29" s="84">
        <f>G70</f>
        <v>7</v>
      </c>
      <c r="Q29" s="2"/>
    </row>
    <row r="30" spans="1:17" ht="5.25" customHeight="1" x14ac:dyDescent="0.2">
      <c r="A30" s="3"/>
      <c r="Q30" s="2"/>
    </row>
    <row r="31" spans="1:17" x14ac:dyDescent="0.2">
      <c r="A31" s="102" t="s">
        <v>84</v>
      </c>
      <c r="B31" s="103"/>
      <c r="C31" s="103"/>
      <c r="D31" s="113">
        <f xml:space="preserve"> F27</f>
        <v>29800</v>
      </c>
      <c r="E31" s="114"/>
      <c r="F31" s="62">
        <f>F29*F27</f>
        <v>208600</v>
      </c>
      <c r="Q31" s="2"/>
    </row>
    <row r="32" spans="1:17" ht="13.5" thickBot="1" x14ac:dyDescent="0.25">
      <c r="A32" s="29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1"/>
    </row>
    <row r="33" spans="1:17" ht="14.25" thickTop="1" thickBot="1" x14ac:dyDescent="0.25">
      <c r="A33" s="40"/>
      <c r="B33" s="40"/>
      <c r="C33" s="40"/>
      <c r="D33" s="40"/>
      <c r="F33" s="40"/>
      <c r="G33" s="40"/>
      <c r="H33" s="40"/>
    </row>
    <row r="34" spans="1:17" x14ac:dyDescent="0.2">
      <c r="A34" s="42"/>
      <c r="B34" s="41"/>
      <c r="C34" s="41"/>
      <c r="D34" s="41"/>
      <c r="E34" s="41"/>
      <c r="F34" s="41"/>
      <c r="G34" s="41"/>
      <c r="H34" s="11"/>
      <c r="J34" s="42"/>
      <c r="K34" s="41"/>
      <c r="L34" s="41"/>
      <c r="M34" s="41"/>
      <c r="N34" s="41"/>
      <c r="O34" s="41"/>
      <c r="P34" s="41"/>
      <c r="Q34" s="11"/>
    </row>
    <row r="35" spans="1:17" x14ac:dyDescent="0.2">
      <c r="A35" s="126" t="s">
        <v>36</v>
      </c>
      <c r="B35" s="127"/>
      <c r="C35" s="127"/>
      <c r="D35" s="127"/>
      <c r="E35" s="127"/>
      <c r="F35" s="127"/>
      <c r="G35" s="127"/>
      <c r="H35" s="128"/>
      <c r="I35" s="43"/>
      <c r="J35" s="126" t="s">
        <v>46</v>
      </c>
      <c r="K35" s="127"/>
      <c r="L35" s="127"/>
      <c r="M35" s="127"/>
      <c r="N35" s="127"/>
      <c r="O35" s="127"/>
      <c r="P35" s="127"/>
      <c r="Q35" s="128"/>
    </row>
    <row r="36" spans="1:17" ht="13.5" thickBot="1" x14ac:dyDescent="0.25">
      <c r="A36" s="12" t="s">
        <v>3</v>
      </c>
      <c r="B36" s="34"/>
      <c r="C36" s="34"/>
      <c r="D36" s="34"/>
      <c r="E36" s="34"/>
      <c r="G36" s="34"/>
      <c r="H36" s="47"/>
      <c r="I36" s="34"/>
      <c r="J36" s="12" t="s">
        <v>56</v>
      </c>
      <c r="Q36" s="13"/>
    </row>
    <row r="37" spans="1:17" ht="15" customHeight="1" thickBot="1" x14ac:dyDescent="0.25">
      <c r="A37" s="129" t="s">
        <v>87</v>
      </c>
      <c r="B37" s="130"/>
      <c r="C37" s="130"/>
      <c r="D37" s="130"/>
      <c r="E37" s="130"/>
      <c r="F37" s="131"/>
      <c r="G37" s="118">
        <v>5.59</v>
      </c>
      <c r="H37" s="118"/>
      <c r="I37" s="45"/>
      <c r="J37" s="115" t="s">
        <v>47</v>
      </c>
      <c r="K37" s="116"/>
      <c r="L37" s="116"/>
      <c r="M37" s="116"/>
      <c r="N37" s="119"/>
      <c r="O37" s="119"/>
      <c r="P37" s="119"/>
      <c r="Q37" s="120"/>
    </row>
    <row r="38" spans="1:17" ht="15" customHeight="1" thickBot="1" x14ac:dyDescent="0.25">
      <c r="A38" s="115" t="s">
        <v>26</v>
      </c>
      <c r="B38" s="116"/>
      <c r="C38" s="116"/>
      <c r="D38" s="116"/>
      <c r="E38" s="116"/>
      <c r="F38" s="117"/>
      <c r="G38" s="118">
        <v>3.5</v>
      </c>
      <c r="H38" s="118"/>
      <c r="I38" s="45"/>
      <c r="J38" s="115" t="s">
        <v>48</v>
      </c>
      <c r="K38" s="116"/>
      <c r="L38" s="116"/>
      <c r="M38" s="116"/>
      <c r="N38" s="119"/>
      <c r="O38" s="119"/>
      <c r="P38" s="119"/>
      <c r="Q38" s="120"/>
    </row>
    <row r="39" spans="1:17" x14ac:dyDescent="0.2">
      <c r="A39" s="121" t="s">
        <v>1</v>
      </c>
      <c r="B39" s="100"/>
      <c r="C39" s="100"/>
      <c r="D39" s="100"/>
      <c r="E39" s="100"/>
      <c r="F39" s="100"/>
      <c r="G39" s="122">
        <f>G37/G38</f>
        <v>1.5971428571428572</v>
      </c>
      <c r="H39" s="123"/>
      <c r="I39" s="44"/>
      <c r="J39" s="115" t="s">
        <v>49</v>
      </c>
      <c r="K39" s="116"/>
      <c r="L39" s="116"/>
      <c r="M39" s="116"/>
      <c r="N39" s="124">
        <v>150000</v>
      </c>
      <c r="O39" s="124"/>
      <c r="P39" s="124"/>
      <c r="Q39" s="125"/>
    </row>
    <row r="40" spans="1:17" ht="15" x14ac:dyDescent="0.35">
      <c r="A40" s="16"/>
      <c r="H40" s="48"/>
      <c r="I40" s="7"/>
      <c r="J40" s="115" t="s">
        <v>50</v>
      </c>
      <c r="K40" s="116"/>
      <c r="L40" s="116"/>
      <c r="M40" s="116"/>
      <c r="N40" s="116"/>
      <c r="O40" s="116"/>
      <c r="P40" s="141">
        <v>0.08</v>
      </c>
      <c r="Q40" s="142"/>
    </row>
    <row r="41" spans="1:17" x14ac:dyDescent="0.2">
      <c r="A41" s="12" t="s">
        <v>27</v>
      </c>
      <c r="H41" s="49"/>
      <c r="I41" s="8"/>
      <c r="J41" s="115" t="s">
        <v>51</v>
      </c>
      <c r="K41" s="116"/>
      <c r="L41" s="116"/>
      <c r="M41" s="116"/>
      <c r="N41" s="116"/>
      <c r="O41" s="116"/>
      <c r="P41" s="143">
        <f>N39*P40</f>
        <v>12000</v>
      </c>
      <c r="Q41" s="144"/>
    </row>
    <row r="42" spans="1:17" x14ac:dyDescent="0.2">
      <c r="A42" s="12"/>
      <c r="D42" s="18" t="s">
        <v>28</v>
      </c>
      <c r="E42" s="18" t="s">
        <v>29</v>
      </c>
      <c r="F42" s="18" t="s">
        <v>31</v>
      </c>
      <c r="G42" s="145" t="s">
        <v>32</v>
      </c>
      <c r="H42" s="144"/>
      <c r="I42" s="22"/>
      <c r="J42" s="146" t="s">
        <v>52</v>
      </c>
      <c r="K42" s="147"/>
      <c r="L42" s="147"/>
      <c r="M42" s="147"/>
      <c r="N42" s="147"/>
      <c r="O42" s="148"/>
      <c r="P42" s="149">
        <f>P41/F27</f>
        <v>0.40268456375838924</v>
      </c>
      <c r="Q42" s="150"/>
    </row>
    <row r="43" spans="1:17" ht="15" customHeight="1" x14ac:dyDescent="0.2">
      <c r="A43" s="132" t="s">
        <v>34</v>
      </c>
      <c r="B43" s="133"/>
      <c r="C43" s="134"/>
      <c r="D43" s="27">
        <v>12</v>
      </c>
      <c r="E43" s="18" t="s">
        <v>30</v>
      </c>
      <c r="F43" s="36">
        <v>30</v>
      </c>
      <c r="G43" s="135">
        <f>D43*F43</f>
        <v>360</v>
      </c>
      <c r="H43" s="136"/>
      <c r="I43" s="45"/>
      <c r="J43" s="12" t="s">
        <v>57</v>
      </c>
      <c r="Q43" s="13"/>
    </row>
    <row r="44" spans="1:17" ht="15" customHeight="1" x14ac:dyDescent="0.2">
      <c r="A44" s="132" t="s">
        <v>85</v>
      </c>
      <c r="B44" s="133"/>
      <c r="C44" s="134"/>
      <c r="D44" s="27">
        <v>1</v>
      </c>
      <c r="E44" s="35" t="s">
        <v>33</v>
      </c>
      <c r="F44" s="37">
        <v>480</v>
      </c>
      <c r="G44" s="137">
        <f>D44*F44</f>
        <v>480</v>
      </c>
      <c r="H44" s="138"/>
      <c r="I44" s="38"/>
      <c r="J44" s="139" t="s">
        <v>53</v>
      </c>
      <c r="K44" s="140"/>
      <c r="L44" s="140"/>
      <c r="M44" s="140"/>
      <c r="N44" s="140"/>
      <c r="O44" s="140"/>
      <c r="P44" s="141">
        <v>0.08</v>
      </c>
      <c r="Q44" s="142"/>
    </row>
    <row r="45" spans="1:17" ht="15" customHeight="1" x14ac:dyDescent="0.2">
      <c r="A45" s="132" t="s">
        <v>0</v>
      </c>
      <c r="B45" s="133"/>
      <c r="C45" s="133"/>
      <c r="D45" s="133"/>
      <c r="E45" s="133"/>
      <c r="F45" s="134"/>
      <c r="G45" s="156">
        <v>8000</v>
      </c>
      <c r="H45" s="157"/>
      <c r="I45" s="46"/>
      <c r="J45" s="55" t="s">
        <v>54</v>
      </c>
      <c r="K45" s="18"/>
      <c r="L45" s="18"/>
      <c r="M45" s="18"/>
      <c r="N45" s="18"/>
      <c r="O45" s="18"/>
      <c r="P45" s="143">
        <f>N39*P44</f>
        <v>12000</v>
      </c>
      <c r="Q45" s="144"/>
    </row>
    <row r="46" spans="1:17" x14ac:dyDescent="0.2">
      <c r="A46" s="146" t="s">
        <v>35</v>
      </c>
      <c r="B46" s="147"/>
      <c r="C46" s="147"/>
      <c r="D46" s="147"/>
      <c r="E46" s="147"/>
      <c r="F46" s="148"/>
      <c r="G46" s="158">
        <f>(G43+G44)/G45</f>
        <v>0.105</v>
      </c>
      <c r="H46" s="159"/>
      <c r="I46" s="33"/>
      <c r="J46" s="160" t="s">
        <v>55</v>
      </c>
      <c r="K46" s="161"/>
      <c r="L46" s="161"/>
      <c r="M46" s="161"/>
      <c r="N46" s="161"/>
      <c r="O46" s="161"/>
      <c r="P46" s="149">
        <f>P45/F27</f>
        <v>0.40268456375838924</v>
      </c>
      <c r="Q46" s="150"/>
    </row>
    <row r="47" spans="1:17" x14ac:dyDescent="0.2">
      <c r="A47" s="16"/>
      <c r="G47" s="33"/>
      <c r="H47" s="50"/>
      <c r="I47" s="33"/>
      <c r="J47" s="15"/>
      <c r="Q47" s="13"/>
    </row>
    <row r="48" spans="1:17" x14ac:dyDescent="0.2">
      <c r="A48" s="12" t="s">
        <v>4</v>
      </c>
      <c r="H48" s="14"/>
      <c r="I48" s="6"/>
      <c r="J48" s="12" t="s">
        <v>58</v>
      </c>
      <c r="Q48" s="13"/>
    </row>
    <row r="49" spans="1:17" x14ac:dyDescent="0.2">
      <c r="A49" s="12"/>
      <c r="D49" s="18" t="s">
        <v>28</v>
      </c>
      <c r="E49" s="18" t="s">
        <v>29</v>
      </c>
      <c r="F49" s="18" t="s">
        <v>37</v>
      </c>
      <c r="G49" s="145" t="s">
        <v>38</v>
      </c>
      <c r="H49" s="144"/>
      <c r="I49" s="22"/>
      <c r="J49" s="55" t="s">
        <v>59</v>
      </c>
      <c r="K49" s="18"/>
      <c r="L49" s="18"/>
      <c r="M49" s="18" t="s">
        <v>64</v>
      </c>
      <c r="N49" s="145" t="s">
        <v>61</v>
      </c>
      <c r="O49" s="145"/>
      <c r="P49" s="145" t="s">
        <v>60</v>
      </c>
      <c r="Q49" s="144"/>
    </row>
    <row r="50" spans="1:17" x14ac:dyDescent="0.2">
      <c r="A50" s="151" t="s">
        <v>43</v>
      </c>
      <c r="B50" s="152"/>
      <c r="C50" s="152"/>
      <c r="D50" s="27">
        <v>6</v>
      </c>
      <c r="E50" s="18" t="s">
        <v>39</v>
      </c>
      <c r="F50" s="36">
        <v>550</v>
      </c>
      <c r="G50" s="153">
        <f>D50*F50</f>
        <v>3300</v>
      </c>
      <c r="H50" s="154"/>
      <c r="I50" s="38"/>
      <c r="J50" s="115" t="s">
        <v>62</v>
      </c>
      <c r="K50" s="116"/>
      <c r="L50" s="116"/>
      <c r="M50" s="52" t="s">
        <v>63</v>
      </c>
      <c r="N50" s="155">
        <v>2531</v>
      </c>
      <c r="O50" s="155"/>
      <c r="P50" s="137">
        <f>N50*12</f>
        <v>30372</v>
      </c>
      <c r="Q50" s="138"/>
    </row>
    <row r="51" spans="1:17" ht="15" customHeight="1" x14ac:dyDescent="0.2">
      <c r="A51" s="132" t="s">
        <v>40</v>
      </c>
      <c r="B51" s="133"/>
      <c r="C51" s="134"/>
      <c r="D51" s="27"/>
      <c r="E51" s="32" t="s">
        <v>29</v>
      </c>
      <c r="F51" s="36"/>
      <c r="G51" s="162">
        <f>D51*F51</f>
        <v>0</v>
      </c>
      <c r="H51" s="163"/>
      <c r="I51" s="38"/>
      <c r="J51" s="139" t="s">
        <v>67</v>
      </c>
      <c r="K51" s="140"/>
      <c r="L51" s="140"/>
      <c r="M51" s="53">
        <v>0.5</v>
      </c>
      <c r="N51" s="143">
        <f>N50*M51</f>
        <v>1265.5</v>
      </c>
      <c r="O51" s="145"/>
      <c r="P51" s="143">
        <f>N51*12</f>
        <v>15186</v>
      </c>
      <c r="Q51" s="144"/>
    </row>
    <row r="52" spans="1:17" ht="15" customHeight="1" x14ac:dyDescent="0.2">
      <c r="A52" s="132" t="s">
        <v>41</v>
      </c>
      <c r="B52" s="133"/>
      <c r="C52" s="134"/>
      <c r="D52" s="27"/>
      <c r="E52" s="32" t="s">
        <v>29</v>
      </c>
      <c r="F52" s="36"/>
      <c r="G52" s="162">
        <f>D52*F52</f>
        <v>0</v>
      </c>
      <c r="H52" s="163"/>
      <c r="I52" s="38"/>
      <c r="J52" s="115" t="s">
        <v>65</v>
      </c>
      <c r="K52" s="116"/>
      <c r="L52" s="116"/>
      <c r="M52" s="116"/>
      <c r="N52" s="116"/>
      <c r="O52" s="116"/>
      <c r="P52" s="164">
        <f>SUM(P50:P51)</f>
        <v>45558</v>
      </c>
      <c r="Q52" s="144"/>
    </row>
    <row r="53" spans="1:17" ht="15" customHeight="1" x14ac:dyDescent="0.2">
      <c r="A53" s="132" t="s">
        <v>42</v>
      </c>
      <c r="B53" s="133"/>
      <c r="C53" s="133"/>
      <c r="D53" s="27"/>
      <c r="E53" s="18" t="s">
        <v>29</v>
      </c>
      <c r="F53" s="36"/>
      <c r="G53" s="162">
        <f>D53*F53</f>
        <v>0</v>
      </c>
      <c r="H53" s="163"/>
      <c r="I53" s="38"/>
      <c r="J53" s="121" t="s">
        <v>66</v>
      </c>
      <c r="K53" s="100"/>
      <c r="L53" s="100"/>
      <c r="M53" s="100"/>
      <c r="N53" s="100"/>
      <c r="O53" s="100"/>
      <c r="P53" s="167">
        <f>P52/F27</f>
        <v>1.5287919463087247</v>
      </c>
      <c r="Q53" s="168"/>
    </row>
    <row r="54" spans="1:17" ht="15" customHeight="1" x14ac:dyDescent="0.2">
      <c r="A54" s="169" t="s">
        <v>44</v>
      </c>
      <c r="B54" s="170"/>
      <c r="C54" s="170"/>
      <c r="D54" s="170"/>
      <c r="E54" s="170"/>
      <c r="F54" s="170"/>
      <c r="G54" s="162">
        <f>SUM(G50:H53)</f>
        <v>3300</v>
      </c>
      <c r="H54" s="163"/>
      <c r="I54" s="38"/>
      <c r="J54" s="15"/>
      <c r="Q54" s="13"/>
    </row>
    <row r="55" spans="1:17" ht="15" customHeight="1" x14ac:dyDescent="0.2">
      <c r="A55" s="169" t="s">
        <v>45</v>
      </c>
      <c r="B55" s="170"/>
      <c r="C55" s="170"/>
      <c r="D55" s="170"/>
      <c r="E55" s="170"/>
      <c r="F55" s="170"/>
      <c r="G55" s="199">
        <v>7000</v>
      </c>
      <c r="H55" s="200"/>
      <c r="I55" s="46"/>
      <c r="J55" s="12" t="s">
        <v>75</v>
      </c>
      <c r="Q55" s="13"/>
    </row>
    <row r="56" spans="1:17" ht="15" customHeight="1" x14ac:dyDescent="0.2">
      <c r="A56" s="201" t="s">
        <v>2</v>
      </c>
      <c r="B56" s="202"/>
      <c r="C56" s="202"/>
      <c r="D56" s="202"/>
      <c r="E56" s="202"/>
      <c r="F56" s="202"/>
      <c r="G56" s="158">
        <f>G54/G55</f>
        <v>0.47142857142857142</v>
      </c>
      <c r="H56" s="159"/>
      <c r="I56" s="33"/>
      <c r="J56" s="115" t="s">
        <v>68</v>
      </c>
      <c r="K56" s="116"/>
      <c r="L56" s="116"/>
      <c r="M56" s="116"/>
      <c r="N56" s="116"/>
      <c r="O56" s="116"/>
      <c r="P56" s="165">
        <f>N39*0.01</f>
        <v>1500</v>
      </c>
      <c r="Q56" s="166"/>
    </row>
    <row r="57" spans="1:17" ht="15" customHeight="1" x14ac:dyDescent="0.2">
      <c r="A57" s="51"/>
      <c r="G57" s="33"/>
      <c r="H57" s="50"/>
      <c r="I57" s="33"/>
      <c r="J57" s="115" t="s">
        <v>69</v>
      </c>
      <c r="K57" s="116"/>
      <c r="L57" s="116"/>
      <c r="M57" s="116"/>
      <c r="N57" s="116"/>
      <c r="O57" s="116"/>
      <c r="P57" s="155">
        <v>90.54</v>
      </c>
      <c r="Q57" s="198"/>
    </row>
    <row r="58" spans="1:17" x14ac:dyDescent="0.2">
      <c r="A58" s="12" t="s">
        <v>5</v>
      </c>
      <c r="H58" s="17"/>
      <c r="I58" s="9"/>
      <c r="J58" s="115" t="s">
        <v>70</v>
      </c>
      <c r="K58" s="116"/>
      <c r="L58" s="116"/>
      <c r="M58" s="116"/>
      <c r="N58" s="116"/>
      <c r="O58" s="116"/>
      <c r="P58" s="194">
        <v>3000</v>
      </c>
      <c r="Q58" s="195"/>
    </row>
    <row r="59" spans="1:17" ht="15" customHeight="1" x14ac:dyDescent="0.2">
      <c r="F59" s="19" t="s">
        <v>86</v>
      </c>
      <c r="G59" s="61"/>
      <c r="I59" s="38"/>
      <c r="J59" s="115" t="s">
        <v>71</v>
      </c>
      <c r="K59" s="116"/>
      <c r="L59" s="116"/>
      <c r="M59" s="116"/>
      <c r="N59" s="116"/>
      <c r="O59" s="116"/>
      <c r="P59" s="194">
        <v>500</v>
      </c>
      <c r="Q59" s="195"/>
    </row>
    <row r="60" spans="1:17" ht="15" customHeight="1" x14ac:dyDescent="0.2">
      <c r="A60" s="192" t="s">
        <v>7</v>
      </c>
      <c r="B60" s="193"/>
      <c r="C60" s="193"/>
      <c r="D60" s="193"/>
      <c r="E60" s="193"/>
      <c r="F60" s="27">
        <v>0.02</v>
      </c>
      <c r="G60" s="137">
        <f>F60*N39</f>
        <v>3000</v>
      </c>
      <c r="H60" s="138"/>
      <c r="I60" s="39"/>
      <c r="J60" s="115" t="s">
        <v>73</v>
      </c>
      <c r="K60" s="116"/>
      <c r="L60" s="116"/>
      <c r="M60" s="116"/>
      <c r="N60" s="116"/>
      <c r="O60" s="116"/>
      <c r="P60" s="194">
        <v>700</v>
      </c>
      <c r="Q60" s="195"/>
    </row>
    <row r="61" spans="1:17" x14ac:dyDescent="0.2">
      <c r="A61" s="146" t="s">
        <v>6</v>
      </c>
      <c r="B61" s="147"/>
      <c r="C61" s="147"/>
      <c r="D61" s="147"/>
      <c r="E61" s="147"/>
      <c r="F61" s="148"/>
      <c r="G61" s="196">
        <f>G60/F25</f>
        <v>1.0067114093959733</v>
      </c>
      <c r="H61" s="197"/>
      <c r="J61" s="115" t="s">
        <v>72</v>
      </c>
      <c r="K61" s="116"/>
      <c r="L61" s="116"/>
      <c r="M61" s="116"/>
      <c r="N61" s="116"/>
      <c r="O61" s="116"/>
      <c r="P61" s="143">
        <f>SUM(P56:Q60)</f>
        <v>5790.54</v>
      </c>
      <c r="Q61" s="144"/>
    </row>
    <row r="62" spans="1:17" x14ac:dyDescent="0.2">
      <c r="A62" s="16"/>
      <c r="B62" s="10"/>
      <c r="H62" s="13"/>
      <c r="J62" s="121" t="s">
        <v>74</v>
      </c>
      <c r="K62" s="100"/>
      <c r="L62" s="100"/>
      <c r="M62" s="100"/>
      <c r="N62" s="100"/>
      <c r="O62" s="100"/>
      <c r="P62" s="149">
        <f>P61/F27</f>
        <v>0.19431342281879194</v>
      </c>
      <c r="Q62" s="150"/>
    </row>
    <row r="63" spans="1:17" x14ac:dyDescent="0.2">
      <c r="A63" s="16"/>
      <c r="B63" s="10"/>
      <c r="H63" s="13"/>
      <c r="J63" s="57"/>
      <c r="K63" s="21"/>
      <c r="L63" s="21"/>
      <c r="M63" s="21"/>
      <c r="N63" s="21"/>
      <c r="O63" s="21"/>
      <c r="P63" s="58"/>
      <c r="Q63" s="59"/>
    </row>
    <row r="64" spans="1:17" ht="15.75" customHeight="1" thickBot="1" x14ac:dyDescent="0.3">
      <c r="A64" s="184" t="s">
        <v>76</v>
      </c>
      <c r="B64" s="185"/>
      <c r="C64" s="185"/>
      <c r="D64" s="185"/>
      <c r="E64" s="185"/>
      <c r="F64" s="185"/>
      <c r="G64" s="186">
        <f>G39+G46+G56+G61</f>
        <v>3.1802828379674017</v>
      </c>
      <c r="H64" s="187"/>
      <c r="J64" s="188" t="s">
        <v>77</v>
      </c>
      <c r="K64" s="189"/>
      <c r="L64" s="189"/>
      <c r="M64" s="189"/>
      <c r="N64" s="189"/>
      <c r="O64" s="189"/>
      <c r="P64" s="190">
        <f>P42+P46+P53+P62</f>
        <v>2.5284744966442947</v>
      </c>
      <c r="Q64" s="191"/>
    </row>
    <row r="65" spans="1:16" ht="13.5" thickBot="1" x14ac:dyDescent="0.25">
      <c r="A65" s="5"/>
      <c r="B65" s="10"/>
    </row>
    <row r="66" spans="1:16" x14ac:dyDescent="0.2">
      <c r="A66" s="177" t="s">
        <v>79</v>
      </c>
      <c r="B66" s="178"/>
      <c r="C66" s="178"/>
      <c r="D66" s="178"/>
      <c r="E66" s="178"/>
      <c r="F66" s="178"/>
      <c r="G66" s="179">
        <f>G64+P64</f>
        <v>5.7087573346116969</v>
      </c>
      <c r="H66" s="180"/>
      <c r="P66" s="54"/>
    </row>
    <row r="67" spans="1:16" x14ac:dyDescent="0.2">
      <c r="A67" s="121" t="s">
        <v>78</v>
      </c>
      <c r="B67" s="100"/>
      <c r="C67" s="100"/>
      <c r="D67" s="100"/>
      <c r="E67" s="100"/>
      <c r="F67" s="100"/>
      <c r="G67" s="171">
        <v>0.08</v>
      </c>
      <c r="H67" s="172"/>
    </row>
    <row r="68" spans="1:16" x14ac:dyDescent="0.2">
      <c r="A68" s="121" t="s">
        <v>80</v>
      </c>
      <c r="B68" s="100"/>
      <c r="C68" s="100"/>
      <c r="D68" s="100"/>
      <c r="E68" s="100"/>
      <c r="F68" s="100"/>
      <c r="G68" s="181">
        <f>(G66*G67)+G66</f>
        <v>6.1654579213806322</v>
      </c>
      <c r="H68" s="182"/>
    </row>
    <row r="69" spans="1:16" x14ac:dyDescent="0.2">
      <c r="A69" s="121" t="s">
        <v>81</v>
      </c>
      <c r="B69" s="116"/>
      <c r="C69" s="116"/>
      <c r="D69" s="116"/>
      <c r="E69" s="116"/>
      <c r="F69" s="116"/>
      <c r="G69" s="171">
        <v>0.13500000000000001</v>
      </c>
      <c r="H69" s="172"/>
      <c r="P69" s="56"/>
    </row>
    <row r="70" spans="1:16" ht="13.5" thickBot="1" x14ac:dyDescent="0.25">
      <c r="A70" s="173" t="s">
        <v>82</v>
      </c>
      <c r="B70" s="174"/>
      <c r="C70" s="174"/>
      <c r="D70" s="174"/>
      <c r="E70" s="174"/>
      <c r="F70" s="174"/>
      <c r="G70" s="175">
        <f>ROUND((G68*G69)+G68,2)</f>
        <v>7</v>
      </c>
      <c r="H70" s="176"/>
      <c r="P70" s="56"/>
    </row>
    <row r="71" spans="1:16" x14ac:dyDescent="0.2">
      <c r="A71" s="21"/>
      <c r="B71" s="25"/>
      <c r="C71" s="25"/>
      <c r="D71" s="25"/>
      <c r="E71" s="25"/>
      <c r="F71" s="25"/>
      <c r="G71" s="60"/>
      <c r="H71" s="60"/>
      <c r="P71" s="56"/>
    </row>
    <row r="72" spans="1:16" x14ac:dyDescent="0.2">
      <c r="A72" s="21"/>
      <c r="B72" s="25"/>
      <c r="C72" s="25"/>
      <c r="D72" s="25"/>
      <c r="E72" s="25"/>
      <c r="F72" s="25"/>
      <c r="G72" s="60"/>
      <c r="H72" s="60"/>
      <c r="P72" s="56"/>
    </row>
    <row r="73" spans="1:16" x14ac:dyDescent="0.2">
      <c r="A73" s="21" t="s">
        <v>89</v>
      </c>
      <c r="B73" s="25"/>
      <c r="C73" s="25"/>
      <c r="D73" s="25"/>
      <c r="E73" s="25"/>
      <c r="F73" s="25"/>
      <c r="G73" s="60"/>
      <c r="H73" s="60"/>
      <c r="P73" s="56"/>
    </row>
    <row r="74" spans="1:16" x14ac:dyDescent="0.2">
      <c r="A74" s="21"/>
      <c r="B74" s="25"/>
      <c r="C74" s="25"/>
      <c r="D74" s="25"/>
      <c r="E74" s="25"/>
      <c r="F74" s="25"/>
      <c r="G74" s="60"/>
      <c r="H74" s="60"/>
      <c r="P74" s="56"/>
    </row>
    <row r="76" spans="1:16" x14ac:dyDescent="0.2">
      <c r="A76" s="1" t="s">
        <v>90</v>
      </c>
    </row>
  </sheetData>
  <mergeCells count="122">
    <mergeCell ref="H16:Q19"/>
    <mergeCell ref="A17:E17"/>
    <mergeCell ref="A19:E19"/>
    <mergeCell ref="A21:E21"/>
    <mergeCell ref="F21:G21"/>
    <mergeCell ref="J21:N21"/>
    <mergeCell ref="A9:Q9"/>
    <mergeCell ref="A11:Q11"/>
    <mergeCell ref="A12:C12"/>
    <mergeCell ref="D12:E12"/>
    <mergeCell ref="A15:E15"/>
    <mergeCell ref="A27:E27"/>
    <mergeCell ref="L27:N28"/>
    <mergeCell ref="O27:O28"/>
    <mergeCell ref="A29:E29"/>
    <mergeCell ref="A31:C31"/>
    <mergeCell ref="D31:E31"/>
    <mergeCell ref="A23:E23"/>
    <mergeCell ref="H23:K23"/>
    <mergeCell ref="L23:N24"/>
    <mergeCell ref="O23:O24"/>
    <mergeCell ref="A25:E25"/>
    <mergeCell ref="L25:N26"/>
    <mergeCell ref="O25:O26"/>
    <mergeCell ref="A38:F38"/>
    <mergeCell ref="G38:H38"/>
    <mergeCell ref="J38:M38"/>
    <mergeCell ref="N38:Q38"/>
    <mergeCell ref="A39:F39"/>
    <mergeCell ref="G39:H39"/>
    <mergeCell ref="J39:M39"/>
    <mergeCell ref="N39:Q39"/>
    <mergeCell ref="A35:H35"/>
    <mergeCell ref="J35:Q35"/>
    <mergeCell ref="A37:F37"/>
    <mergeCell ref="G37:H37"/>
    <mergeCell ref="J37:M37"/>
    <mergeCell ref="N37:Q37"/>
    <mergeCell ref="A43:C43"/>
    <mergeCell ref="G43:H43"/>
    <mergeCell ref="A44:C44"/>
    <mergeCell ref="G44:H44"/>
    <mergeCell ref="J44:O44"/>
    <mergeCell ref="P44:Q44"/>
    <mergeCell ref="J40:O40"/>
    <mergeCell ref="P40:Q40"/>
    <mergeCell ref="J41:O41"/>
    <mergeCell ref="P41:Q41"/>
    <mergeCell ref="G42:H42"/>
    <mergeCell ref="J42:O42"/>
    <mergeCell ref="P42:Q42"/>
    <mergeCell ref="G49:H49"/>
    <mergeCell ref="N49:O49"/>
    <mergeCell ref="P49:Q49"/>
    <mergeCell ref="A50:C50"/>
    <mergeCell ref="G50:H50"/>
    <mergeCell ref="J50:L50"/>
    <mergeCell ref="N50:O50"/>
    <mergeCell ref="P50:Q50"/>
    <mergeCell ref="A45:F45"/>
    <mergeCell ref="G45:H45"/>
    <mergeCell ref="P45:Q45"/>
    <mergeCell ref="A46:F46"/>
    <mergeCell ref="G46:H46"/>
    <mergeCell ref="J46:O46"/>
    <mergeCell ref="P46:Q46"/>
    <mergeCell ref="A51:C51"/>
    <mergeCell ref="G51:H51"/>
    <mergeCell ref="J51:L51"/>
    <mergeCell ref="N51:O51"/>
    <mergeCell ref="P51:Q51"/>
    <mergeCell ref="A52:C52"/>
    <mergeCell ref="G52:H52"/>
    <mergeCell ref="J52:O52"/>
    <mergeCell ref="P52:Q52"/>
    <mergeCell ref="A55:F55"/>
    <mergeCell ref="G55:H55"/>
    <mergeCell ref="A56:F56"/>
    <mergeCell ref="G56:H56"/>
    <mergeCell ref="J56:O56"/>
    <mergeCell ref="P56:Q56"/>
    <mergeCell ref="A53:C53"/>
    <mergeCell ref="G53:H53"/>
    <mergeCell ref="J53:O53"/>
    <mergeCell ref="P53:Q53"/>
    <mergeCell ref="A54:F54"/>
    <mergeCell ref="G54:H54"/>
    <mergeCell ref="P60:Q60"/>
    <mergeCell ref="A61:F61"/>
    <mergeCell ref="G61:H61"/>
    <mergeCell ref="J61:O61"/>
    <mergeCell ref="P61:Q61"/>
    <mergeCell ref="J57:O57"/>
    <mergeCell ref="P57:Q57"/>
    <mergeCell ref="J58:O58"/>
    <mergeCell ref="P58:Q58"/>
    <mergeCell ref="J59:O59"/>
    <mergeCell ref="P59:Q59"/>
    <mergeCell ref="A1:Q1"/>
    <mergeCell ref="A2:Q2"/>
    <mergeCell ref="A4:H4"/>
    <mergeCell ref="J4:Q4"/>
    <mergeCell ref="A69:F69"/>
    <mergeCell ref="G69:H69"/>
    <mergeCell ref="A70:F70"/>
    <mergeCell ref="G70:H70"/>
    <mergeCell ref="H12:Q14"/>
    <mergeCell ref="A66:F66"/>
    <mergeCell ref="G66:H66"/>
    <mergeCell ref="A67:F67"/>
    <mergeCell ref="G67:H67"/>
    <mergeCell ref="A68:F68"/>
    <mergeCell ref="G68:H68"/>
    <mergeCell ref="J62:O62"/>
    <mergeCell ref="P62:Q62"/>
    <mergeCell ref="A64:F64"/>
    <mergeCell ref="G64:H64"/>
    <mergeCell ref="J64:O64"/>
    <mergeCell ref="P64:Q64"/>
    <mergeCell ref="A60:E60"/>
    <mergeCell ref="G60:H60"/>
    <mergeCell ref="J60:O60"/>
  </mergeCells>
  <pageMargins left="0.25" right="0.25" top="0.27" bottom="0.31" header="0.3" footer="0.3"/>
  <pageSetup paperSize="9" scale="80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topLeftCell="A22" zoomScale="80" zoomScaleNormal="80" workbookViewId="0">
      <selection activeCell="I6" sqref="I6"/>
    </sheetView>
  </sheetViews>
  <sheetFormatPr defaultRowHeight="15" x14ac:dyDescent="0.25"/>
  <cols>
    <col min="1" max="1" width="6.85546875" customWidth="1"/>
    <col min="2" max="2" width="7.85546875" customWidth="1"/>
    <col min="3" max="3" width="17.42578125" customWidth="1"/>
    <col min="4" max="4" width="7.28515625" customWidth="1"/>
    <col min="5" max="5" width="83" customWidth="1"/>
    <col min="6" max="6" width="19.5703125" style="85" customWidth="1"/>
    <col min="7" max="7" width="20.7109375" style="86" customWidth="1"/>
  </cols>
  <sheetData>
    <row r="1" spans="1:7" ht="31.5" x14ac:dyDescent="0.5">
      <c r="A1" s="231" t="s">
        <v>115</v>
      </c>
      <c r="B1" s="231"/>
      <c r="C1" s="231"/>
      <c r="D1" s="231"/>
      <c r="E1" s="231"/>
      <c r="F1" s="231"/>
      <c r="G1" s="231"/>
    </row>
    <row r="2" spans="1:7" ht="23.25" x14ac:dyDescent="0.35">
      <c r="A2" s="232" t="s">
        <v>116</v>
      </c>
      <c r="B2" s="232"/>
      <c r="C2" s="232"/>
      <c r="D2" s="232"/>
      <c r="E2" s="232"/>
      <c r="F2" s="232"/>
      <c r="G2" s="232"/>
    </row>
    <row r="3" spans="1:7" ht="23.25" x14ac:dyDescent="0.35">
      <c r="A3" s="232" t="s">
        <v>142</v>
      </c>
      <c r="B3" s="232"/>
      <c r="C3" s="232"/>
      <c r="D3" s="232"/>
      <c r="E3" s="232"/>
      <c r="F3" s="232"/>
      <c r="G3" s="232"/>
    </row>
    <row r="4" spans="1:7" ht="15.75" thickBot="1" x14ac:dyDescent="0.3"/>
    <row r="5" spans="1:7" ht="48" customHeight="1" x14ac:dyDescent="0.25">
      <c r="A5" s="67" t="s">
        <v>98</v>
      </c>
      <c r="B5" s="68" t="s">
        <v>103</v>
      </c>
      <c r="C5" s="68" t="s">
        <v>99</v>
      </c>
      <c r="D5" s="68" t="s">
        <v>29</v>
      </c>
      <c r="E5" s="68" t="s">
        <v>100</v>
      </c>
      <c r="F5" s="87" t="s">
        <v>101</v>
      </c>
      <c r="G5" s="88" t="s">
        <v>102</v>
      </c>
    </row>
    <row r="6" spans="1:7" ht="360.75" customHeight="1" x14ac:dyDescent="0.25">
      <c r="A6" s="233">
        <v>1</v>
      </c>
      <c r="B6" s="233">
        <v>1</v>
      </c>
      <c r="C6" s="234">
        <f>'Lote 1 Linha 1'!F27</f>
        <v>10260</v>
      </c>
      <c r="D6" s="233" t="s">
        <v>104</v>
      </c>
      <c r="E6" s="72" t="s">
        <v>110</v>
      </c>
      <c r="F6" s="235">
        <f>'Lote 1 Linha 1'!F29</f>
        <v>9.4700000000000006</v>
      </c>
      <c r="G6" s="235">
        <f>(C6*F6)</f>
        <v>97162.200000000012</v>
      </c>
    </row>
    <row r="7" spans="1:7" ht="265.5" customHeight="1" x14ac:dyDescent="0.25">
      <c r="A7" s="233"/>
      <c r="B7" s="233"/>
      <c r="C7" s="233"/>
      <c r="D7" s="233"/>
      <c r="E7" s="70"/>
      <c r="F7" s="235"/>
      <c r="G7" s="235"/>
    </row>
    <row r="8" spans="1:7" ht="390" x14ac:dyDescent="0.25">
      <c r="A8" s="233">
        <v>2</v>
      </c>
      <c r="B8" s="233">
        <v>1</v>
      </c>
      <c r="C8" s="234">
        <f>'Lote 2 Linha 1'!F27</f>
        <v>12400</v>
      </c>
      <c r="D8" s="233" t="s">
        <v>104</v>
      </c>
      <c r="E8" s="72" t="s">
        <v>112</v>
      </c>
      <c r="F8" s="235">
        <f>'Lote 2 Linha 1'!F29</f>
        <v>10.56</v>
      </c>
      <c r="G8" s="235">
        <f>C8*F8</f>
        <v>130944</v>
      </c>
    </row>
    <row r="9" spans="1:7" ht="267.75" customHeight="1" x14ac:dyDescent="0.25">
      <c r="A9" s="233"/>
      <c r="B9" s="233"/>
      <c r="C9" s="233"/>
      <c r="D9" s="233"/>
      <c r="E9" s="70"/>
      <c r="F9" s="235"/>
      <c r="G9" s="235"/>
    </row>
    <row r="10" spans="1:7" ht="217.5" customHeight="1" x14ac:dyDescent="0.25">
      <c r="A10" s="233">
        <v>3</v>
      </c>
      <c r="B10" s="233">
        <v>1</v>
      </c>
      <c r="C10" s="234">
        <f>'Lote 3 Linha 1'!F27</f>
        <v>26980</v>
      </c>
      <c r="D10" s="233" t="s">
        <v>104</v>
      </c>
      <c r="E10" s="236" t="s">
        <v>111</v>
      </c>
      <c r="F10" s="235">
        <f>'Lote 3 Linha 1'!F29</f>
        <v>8.0299999999999994</v>
      </c>
      <c r="G10" s="235">
        <f>C10*F10</f>
        <v>216649.4</v>
      </c>
    </row>
    <row r="11" spans="1:7" ht="297.75" customHeight="1" x14ac:dyDescent="0.25">
      <c r="A11" s="233"/>
      <c r="B11" s="233"/>
      <c r="C11" s="233"/>
      <c r="D11" s="233"/>
      <c r="E11" s="237"/>
      <c r="F11" s="235"/>
      <c r="G11" s="235"/>
    </row>
    <row r="12" spans="1:7" ht="223.5" customHeight="1" x14ac:dyDescent="0.25">
      <c r="A12" s="233"/>
      <c r="B12" s="233"/>
      <c r="C12" s="233"/>
      <c r="D12" s="233"/>
      <c r="E12" s="71"/>
      <c r="F12" s="235"/>
      <c r="G12" s="235"/>
    </row>
    <row r="13" spans="1:7" ht="390" x14ac:dyDescent="0.25">
      <c r="A13" s="233">
        <v>4</v>
      </c>
      <c r="B13" s="233">
        <v>1</v>
      </c>
      <c r="C13" s="234">
        <f>'Lote 4 Linha 1'!F27</f>
        <v>18000</v>
      </c>
      <c r="D13" s="233" t="s">
        <v>104</v>
      </c>
      <c r="E13" s="73" t="s">
        <v>105</v>
      </c>
      <c r="F13" s="235">
        <f>'Lote 4 Linha 1'!F29</f>
        <v>9.2799999999999994</v>
      </c>
      <c r="G13" s="235">
        <f>C13*F13</f>
        <v>167040</v>
      </c>
    </row>
    <row r="14" spans="1:7" ht="280.5" customHeight="1" x14ac:dyDescent="0.25">
      <c r="A14" s="233"/>
      <c r="B14" s="233"/>
      <c r="C14" s="233"/>
      <c r="D14" s="233"/>
      <c r="F14" s="235"/>
      <c r="G14" s="235"/>
    </row>
    <row r="15" spans="1:7" ht="409.5" customHeight="1" x14ac:dyDescent="0.25">
      <c r="A15" s="233">
        <v>5</v>
      </c>
      <c r="B15" s="233">
        <v>1</v>
      </c>
      <c r="C15" s="234">
        <f>'Lote 5 Linha 1'!F27</f>
        <v>18800</v>
      </c>
      <c r="D15" s="233" t="s">
        <v>104</v>
      </c>
      <c r="E15" s="72" t="s">
        <v>106</v>
      </c>
      <c r="F15" s="235">
        <f>'Lote 5 Linha 1'!F29</f>
        <v>9.2899999999999991</v>
      </c>
      <c r="G15" s="235">
        <f>C15*F15</f>
        <v>174651.99999999997</v>
      </c>
    </row>
    <row r="16" spans="1:7" ht="279.75" customHeight="1" x14ac:dyDescent="0.25">
      <c r="A16" s="233"/>
      <c r="B16" s="233"/>
      <c r="C16" s="233"/>
      <c r="D16" s="233"/>
      <c r="E16" s="70"/>
      <c r="F16" s="235"/>
      <c r="G16" s="235"/>
    </row>
    <row r="17" spans="1:7" ht="408.75" customHeight="1" x14ac:dyDescent="0.25">
      <c r="A17" s="233">
        <v>6</v>
      </c>
      <c r="B17" s="233">
        <v>1</v>
      </c>
      <c r="C17" s="234">
        <f>'Lote 6 Linha 1'!F27</f>
        <v>15080.000000000002</v>
      </c>
      <c r="D17" s="233" t="s">
        <v>104</v>
      </c>
      <c r="E17" s="72" t="s">
        <v>107</v>
      </c>
      <c r="F17" s="235">
        <f>'Lote 6 Linha 1'!F29</f>
        <v>9.89</v>
      </c>
      <c r="G17" s="235">
        <f>C17*F17</f>
        <v>149141.20000000004</v>
      </c>
    </row>
    <row r="18" spans="1:7" ht="273" customHeight="1" x14ac:dyDescent="0.25">
      <c r="A18" s="233"/>
      <c r="B18" s="233"/>
      <c r="C18" s="233"/>
      <c r="D18" s="233"/>
      <c r="E18" s="70"/>
      <c r="F18" s="235"/>
      <c r="G18" s="235"/>
    </row>
    <row r="19" spans="1:7" ht="409.5" customHeight="1" x14ac:dyDescent="0.25">
      <c r="A19" s="233">
        <v>7</v>
      </c>
      <c r="B19" s="233">
        <v>1</v>
      </c>
      <c r="C19" s="234">
        <f>'Lote 7 Linha 1'!F27</f>
        <v>30400</v>
      </c>
      <c r="D19" s="233" t="s">
        <v>104</v>
      </c>
      <c r="E19" s="74" t="s">
        <v>108</v>
      </c>
      <c r="F19" s="235">
        <f>'Lote 7 Linha 1'!F29</f>
        <v>8.2799999999999994</v>
      </c>
      <c r="G19" s="235">
        <f>C19*F19</f>
        <v>251711.99999999997</v>
      </c>
    </row>
    <row r="20" spans="1:7" ht="273" customHeight="1" x14ac:dyDescent="0.25">
      <c r="A20" s="233"/>
      <c r="B20" s="233"/>
      <c r="C20" s="233"/>
      <c r="D20" s="233"/>
      <c r="E20" s="70"/>
      <c r="F20" s="235"/>
      <c r="G20" s="235"/>
    </row>
    <row r="21" spans="1:7" ht="405" x14ac:dyDescent="0.25">
      <c r="A21" s="233">
        <v>7</v>
      </c>
      <c r="B21" s="233">
        <v>2</v>
      </c>
      <c r="C21" s="234">
        <f>'Lote 7 Linha 2'!F27</f>
        <v>27000</v>
      </c>
      <c r="D21" s="233" t="s">
        <v>104</v>
      </c>
      <c r="E21" s="69" t="s">
        <v>109</v>
      </c>
      <c r="F21" s="235">
        <f>'Lote 7 Linha 2'!F29</f>
        <v>9.01</v>
      </c>
      <c r="G21" s="235">
        <f>C21*F21</f>
        <v>243270</v>
      </c>
    </row>
    <row r="22" spans="1:7" ht="227.25" customHeight="1" x14ac:dyDescent="0.25">
      <c r="A22" s="233"/>
      <c r="B22" s="233"/>
      <c r="C22" s="233"/>
      <c r="D22" s="233"/>
      <c r="E22" s="70"/>
      <c r="F22" s="235"/>
      <c r="G22" s="235"/>
    </row>
    <row r="23" spans="1:7" ht="390" x14ac:dyDescent="0.25">
      <c r="A23" s="233">
        <v>7</v>
      </c>
      <c r="B23" s="233">
        <v>3</v>
      </c>
      <c r="C23" s="234">
        <f>'Lote 7 Linha 3'!F27</f>
        <v>25000</v>
      </c>
      <c r="D23" s="233" t="s">
        <v>104</v>
      </c>
      <c r="E23" s="69" t="s">
        <v>113</v>
      </c>
      <c r="F23" s="235">
        <f>'Lote 7 Linha 3'!F29</f>
        <v>9.5399999999999991</v>
      </c>
      <c r="G23" s="235">
        <f>C23*F23</f>
        <v>238499.99999999997</v>
      </c>
    </row>
    <row r="24" spans="1:7" ht="211.5" customHeight="1" x14ac:dyDescent="0.25">
      <c r="A24" s="233"/>
      <c r="B24" s="233"/>
      <c r="C24" s="233"/>
      <c r="D24" s="233"/>
      <c r="E24" s="70"/>
      <c r="F24" s="235"/>
      <c r="G24" s="235"/>
    </row>
    <row r="25" spans="1:7" ht="330" x14ac:dyDescent="0.25">
      <c r="A25" s="233">
        <v>8</v>
      </c>
      <c r="B25" s="233">
        <v>1</v>
      </c>
      <c r="C25" s="234">
        <f>'Lote 8 Linha 1'!F27</f>
        <v>29800</v>
      </c>
      <c r="D25" s="233" t="s">
        <v>104</v>
      </c>
      <c r="E25" s="69" t="s">
        <v>114</v>
      </c>
      <c r="F25" s="235">
        <f>'Lote 8 Linha 1'!F29</f>
        <v>7</v>
      </c>
      <c r="G25" s="235">
        <f>C25*F25</f>
        <v>208600</v>
      </c>
    </row>
    <row r="26" spans="1:7" ht="285" customHeight="1" x14ac:dyDescent="0.25">
      <c r="A26" s="233"/>
      <c r="B26" s="233"/>
      <c r="C26" s="233"/>
      <c r="D26" s="233"/>
      <c r="E26" s="70"/>
      <c r="F26" s="235"/>
      <c r="G26" s="235"/>
    </row>
    <row r="27" spans="1:7" x14ac:dyDescent="0.25">
      <c r="A27" s="75"/>
      <c r="B27" s="76"/>
      <c r="C27" s="76"/>
      <c r="D27" s="76"/>
      <c r="E27" s="76"/>
      <c r="F27" s="89"/>
      <c r="G27" s="90">
        <f>SUM(G6:G26)</f>
        <v>1877670.8</v>
      </c>
    </row>
    <row r="29" spans="1:7" ht="18.75" x14ac:dyDescent="0.3">
      <c r="E29" s="80" t="s">
        <v>117</v>
      </c>
    </row>
  </sheetData>
  <mergeCells count="64">
    <mergeCell ref="D8:D9"/>
    <mergeCell ref="F8:F9"/>
    <mergeCell ref="G8:G9"/>
    <mergeCell ref="A6:A7"/>
    <mergeCell ref="B6:B7"/>
    <mergeCell ref="C6:C7"/>
    <mergeCell ref="D6:D7"/>
    <mergeCell ref="F6:F7"/>
    <mergeCell ref="G6:G7"/>
    <mergeCell ref="A10:A12"/>
    <mergeCell ref="B10:B12"/>
    <mergeCell ref="A8:A9"/>
    <mergeCell ref="B8:B9"/>
    <mergeCell ref="C8:C9"/>
    <mergeCell ref="A13:A14"/>
    <mergeCell ref="B13:B14"/>
    <mergeCell ref="C13:C14"/>
    <mergeCell ref="D13:D14"/>
    <mergeCell ref="F13:F14"/>
    <mergeCell ref="G15:G16"/>
    <mergeCell ref="C10:C12"/>
    <mergeCell ref="D10:D12"/>
    <mergeCell ref="F10:F12"/>
    <mergeCell ref="G10:G12"/>
    <mergeCell ref="G13:G14"/>
    <mergeCell ref="E10:E11"/>
    <mergeCell ref="A15:A16"/>
    <mergeCell ref="B15:B16"/>
    <mergeCell ref="C15:C16"/>
    <mergeCell ref="D15:D16"/>
    <mergeCell ref="F15:F16"/>
    <mergeCell ref="G19:G20"/>
    <mergeCell ref="A17:A18"/>
    <mergeCell ref="B17:B18"/>
    <mergeCell ref="C17:C18"/>
    <mergeCell ref="D17:D18"/>
    <mergeCell ref="F17:F18"/>
    <mergeCell ref="G17:G18"/>
    <mergeCell ref="A19:A20"/>
    <mergeCell ref="B19:B20"/>
    <mergeCell ref="C19:C20"/>
    <mergeCell ref="D19:D20"/>
    <mergeCell ref="F19:F20"/>
    <mergeCell ref="B21:B22"/>
    <mergeCell ref="C21:C22"/>
    <mergeCell ref="D21:D22"/>
    <mergeCell ref="F21:F22"/>
    <mergeCell ref="G21:G22"/>
    <mergeCell ref="A1:G1"/>
    <mergeCell ref="A2:G2"/>
    <mergeCell ref="A3:G3"/>
    <mergeCell ref="A25:A26"/>
    <mergeCell ref="B25:B26"/>
    <mergeCell ref="C25:C26"/>
    <mergeCell ref="D25:D26"/>
    <mergeCell ref="F25:F26"/>
    <mergeCell ref="G25:G26"/>
    <mergeCell ref="A23:A24"/>
    <mergeCell ref="B23:B24"/>
    <mergeCell ref="C23:C24"/>
    <mergeCell ref="D23:D24"/>
    <mergeCell ref="F23:F24"/>
    <mergeCell ref="G23:G24"/>
    <mergeCell ref="A21:A22"/>
  </mergeCells>
  <pageMargins left="0.31496062992125984" right="0.31496062992125984" top="0.78740157480314965" bottom="0.39370078740157483" header="0.31496062992125984" footer="0.31496062992125984"/>
  <pageSetup paperSize="9" scale="50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76"/>
  <sheetViews>
    <sheetView tabSelected="1" zoomScaleNormal="100" workbookViewId="0">
      <selection activeCell="F29" sqref="F29"/>
    </sheetView>
  </sheetViews>
  <sheetFormatPr defaultColWidth="5.7109375" defaultRowHeight="12.75" x14ac:dyDescent="0.2"/>
  <cols>
    <col min="1" max="2" width="5.7109375" style="1"/>
    <col min="3" max="3" width="6.7109375" style="1" customWidth="1"/>
    <col min="4" max="5" width="5.7109375" style="1"/>
    <col min="6" max="6" width="10.28515625" style="1" customWidth="1"/>
    <col min="7" max="8" width="5.7109375" style="1"/>
    <col min="9" max="9" width="0.140625" style="1" customWidth="1"/>
    <col min="10" max="12" width="5.7109375" style="1"/>
    <col min="13" max="13" width="6.42578125" style="1" bestFit="1" customWidth="1"/>
    <col min="14" max="14" width="5.7109375" style="1"/>
    <col min="15" max="15" width="6.42578125" style="1" customWidth="1"/>
    <col min="16" max="16" width="5.7109375" style="1"/>
    <col min="17" max="17" width="4.5703125" style="1" customWidth="1"/>
    <col min="18" max="16384" width="5.7109375" style="1"/>
  </cols>
  <sheetData>
    <row r="1" spans="1:17" ht="41.25" x14ac:dyDescent="0.8">
      <c r="A1" s="91" t="s">
        <v>92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</row>
    <row r="2" spans="1:17" ht="15" customHeight="1" x14ac:dyDescent="0.2">
      <c r="A2" s="203" t="s">
        <v>93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</row>
    <row r="3" spans="1:17" ht="18.75" x14ac:dyDescent="0.3">
      <c r="B3" s="64" t="s">
        <v>91</v>
      </c>
    </row>
    <row r="4" spans="1:17" ht="18" x14ac:dyDescent="0.2">
      <c r="A4" s="203" t="s">
        <v>94</v>
      </c>
      <c r="B4" s="203"/>
      <c r="C4" s="203"/>
      <c r="D4" s="203"/>
      <c r="E4" s="203"/>
      <c r="F4" s="203"/>
      <c r="G4" s="203"/>
      <c r="H4" s="203"/>
      <c r="J4" s="203" t="s">
        <v>95</v>
      </c>
      <c r="K4" s="203"/>
      <c r="L4" s="203"/>
      <c r="M4" s="203"/>
      <c r="N4" s="203"/>
      <c r="O4" s="203"/>
      <c r="P4" s="203"/>
      <c r="Q4" s="203"/>
    </row>
    <row r="6" spans="1:17" s="5" customFormat="1" x14ac:dyDescent="0.2">
      <c r="A6" s="5" t="s">
        <v>88</v>
      </c>
      <c r="L6" s="66" t="s">
        <v>96</v>
      </c>
      <c r="M6" s="65">
        <v>2</v>
      </c>
    </row>
    <row r="7" spans="1:17" s="5" customFormat="1" x14ac:dyDescent="0.2">
      <c r="L7" s="66" t="s">
        <v>97</v>
      </c>
      <c r="M7" s="65">
        <v>1</v>
      </c>
    </row>
    <row r="8" spans="1:17" s="5" customFormat="1" x14ac:dyDescent="0.2">
      <c r="A8" s="5" t="s">
        <v>119</v>
      </c>
    </row>
    <row r="9" spans="1:17" x14ac:dyDescent="0.2">
      <c r="A9" s="102" t="s">
        <v>8</v>
      </c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4"/>
    </row>
    <row r="10" spans="1:17" ht="13.5" thickBot="1" x14ac:dyDescent="0.25"/>
    <row r="11" spans="1:17" ht="13.5" thickTop="1" x14ac:dyDescent="0.2">
      <c r="A11" s="105" t="s">
        <v>15</v>
      </c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7"/>
    </row>
    <row r="12" spans="1:17" ht="15" customHeight="1" x14ac:dyDescent="0.2">
      <c r="A12" s="99" t="s">
        <v>17</v>
      </c>
      <c r="B12" s="100"/>
      <c r="C12" s="100"/>
      <c r="D12" s="101">
        <v>2</v>
      </c>
      <c r="E12" s="101"/>
      <c r="G12" s="20" t="s">
        <v>9</v>
      </c>
      <c r="H12" s="108" t="s">
        <v>120</v>
      </c>
      <c r="I12" s="108"/>
      <c r="J12" s="108"/>
      <c r="K12" s="108"/>
      <c r="L12" s="108"/>
      <c r="M12" s="108"/>
      <c r="N12" s="108"/>
      <c r="O12" s="108"/>
      <c r="P12" s="108"/>
      <c r="Q12" s="108"/>
    </row>
    <row r="13" spans="1:17" ht="10.9" customHeight="1" x14ac:dyDescent="0.2">
      <c r="A13" s="3"/>
      <c r="H13" s="108"/>
      <c r="I13" s="108"/>
      <c r="J13" s="108"/>
      <c r="K13" s="108"/>
      <c r="L13" s="108"/>
      <c r="M13" s="108"/>
      <c r="N13" s="108"/>
      <c r="O13" s="108"/>
      <c r="P13" s="108"/>
      <c r="Q13" s="108"/>
    </row>
    <row r="14" spans="1:17" ht="25.9" customHeight="1" x14ac:dyDescent="0.2">
      <c r="A14" s="3"/>
      <c r="H14" s="108"/>
      <c r="I14" s="108"/>
      <c r="J14" s="108"/>
      <c r="K14" s="108"/>
      <c r="L14" s="108"/>
      <c r="M14" s="108"/>
      <c r="N14" s="108"/>
      <c r="O14" s="108"/>
      <c r="P14" s="108"/>
      <c r="Q14" s="108"/>
    </row>
    <row r="15" spans="1:17" ht="25.9" customHeight="1" x14ac:dyDescent="0.2">
      <c r="A15" s="99" t="s">
        <v>10</v>
      </c>
      <c r="B15" s="100"/>
      <c r="C15" s="100"/>
      <c r="D15" s="100"/>
      <c r="E15" s="100"/>
      <c r="F15" s="27">
        <v>200</v>
      </c>
      <c r="H15" s="108"/>
      <c r="I15" s="108"/>
      <c r="J15" s="108"/>
      <c r="K15" s="108"/>
      <c r="L15" s="108"/>
      <c r="M15" s="108"/>
      <c r="N15" s="108"/>
      <c r="O15" s="108"/>
      <c r="P15" s="108"/>
      <c r="Q15" s="108"/>
    </row>
    <row r="16" spans="1:17" ht="6" customHeight="1" x14ac:dyDescent="0.2">
      <c r="A16" s="28"/>
      <c r="B16" s="21"/>
      <c r="C16" s="21"/>
      <c r="D16" s="21"/>
      <c r="E16" s="21"/>
      <c r="H16" s="92" t="s">
        <v>121</v>
      </c>
      <c r="I16" s="93"/>
      <c r="J16" s="93"/>
      <c r="K16" s="93"/>
      <c r="L16" s="93"/>
      <c r="M16" s="93"/>
      <c r="N16" s="93"/>
      <c r="O16" s="93"/>
      <c r="P16" s="93"/>
      <c r="Q16" s="94"/>
    </row>
    <row r="17" spans="1:17" ht="22.5" customHeight="1" x14ac:dyDescent="0.2">
      <c r="A17" s="99" t="s">
        <v>25</v>
      </c>
      <c r="B17" s="100"/>
      <c r="C17" s="100"/>
      <c r="D17" s="100"/>
      <c r="E17" s="100"/>
      <c r="F17" s="18">
        <v>10</v>
      </c>
      <c r="H17" s="95"/>
      <c r="I17" s="93"/>
      <c r="J17" s="93"/>
      <c r="K17" s="93"/>
      <c r="L17" s="93"/>
      <c r="M17" s="93"/>
      <c r="N17" s="93"/>
      <c r="O17" s="93"/>
      <c r="P17" s="93"/>
      <c r="Q17" s="94"/>
    </row>
    <row r="18" spans="1:17" ht="5.0999999999999996" customHeight="1" x14ac:dyDescent="0.2">
      <c r="A18" s="28"/>
      <c r="B18" s="21"/>
      <c r="C18" s="21"/>
      <c r="D18" s="21"/>
      <c r="E18" s="21"/>
      <c r="H18" s="95"/>
      <c r="I18" s="93"/>
      <c r="J18" s="93"/>
      <c r="K18" s="93"/>
      <c r="L18" s="93"/>
      <c r="M18" s="93"/>
      <c r="N18" s="93"/>
      <c r="O18" s="93"/>
      <c r="P18" s="93"/>
      <c r="Q18" s="94"/>
    </row>
    <row r="19" spans="1:17" ht="21.75" customHeight="1" x14ac:dyDescent="0.2">
      <c r="A19" s="99" t="s">
        <v>11</v>
      </c>
      <c r="B19" s="100"/>
      <c r="C19" s="100"/>
      <c r="D19" s="100"/>
      <c r="E19" s="100"/>
      <c r="F19" s="18">
        <f>F15/F17</f>
        <v>20</v>
      </c>
      <c r="H19" s="96"/>
      <c r="I19" s="97"/>
      <c r="J19" s="97"/>
      <c r="K19" s="97"/>
      <c r="L19" s="97"/>
      <c r="M19" s="97"/>
      <c r="N19" s="97"/>
      <c r="O19" s="97"/>
      <c r="P19" s="97"/>
      <c r="Q19" s="98"/>
    </row>
    <row r="20" spans="1:17" ht="5.0999999999999996" customHeight="1" x14ac:dyDescent="0.2">
      <c r="A20" s="28"/>
      <c r="B20" s="21"/>
      <c r="C20" s="21"/>
      <c r="D20" s="21"/>
      <c r="E20" s="21"/>
      <c r="Q20" s="2"/>
    </row>
    <row r="21" spans="1:17" ht="15" customHeight="1" x14ac:dyDescent="0.2">
      <c r="A21" s="99" t="s">
        <v>18</v>
      </c>
      <c r="B21" s="100"/>
      <c r="C21" s="100"/>
      <c r="D21" s="100"/>
      <c r="E21" s="100"/>
      <c r="F21" s="101" t="s">
        <v>129</v>
      </c>
      <c r="G21" s="101"/>
      <c r="J21" s="102" t="s">
        <v>21</v>
      </c>
      <c r="K21" s="103"/>
      <c r="L21" s="103"/>
      <c r="M21" s="103"/>
      <c r="N21" s="104"/>
      <c r="O21" s="27">
        <v>28</v>
      </c>
      <c r="Q21" s="2"/>
    </row>
    <row r="22" spans="1:17" ht="5.0999999999999996" customHeight="1" x14ac:dyDescent="0.2">
      <c r="A22" s="28"/>
      <c r="B22" s="21"/>
      <c r="C22" s="21"/>
      <c r="D22" s="21"/>
      <c r="E22" s="21"/>
      <c r="F22" s="22"/>
      <c r="G22" s="22"/>
      <c r="K22" s="23"/>
      <c r="L22" s="24"/>
      <c r="M22" s="24"/>
      <c r="N22" s="24"/>
      <c r="O22" s="23"/>
      <c r="Q22" s="2"/>
    </row>
    <row r="23" spans="1:17" ht="15" customHeight="1" x14ac:dyDescent="0.2">
      <c r="A23" s="99" t="s">
        <v>13</v>
      </c>
      <c r="B23" s="100"/>
      <c r="C23" s="100"/>
      <c r="D23" s="100"/>
      <c r="E23" s="100"/>
      <c r="F23" s="63">
        <v>62</v>
      </c>
      <c r="G23" s="4" t="s">
        <v>83</v>
      </c>
      <c r="H23" s="111" t="s">
        <v>16</v>
      </c>
      <c r="I23" s="111"/>
      <c r="J23" s="111"/>
      <c r="K23" s="111"/>
      <c r="L23" s="111" t="s">
        <v>24</v>
      </c>
      <c r="M23" s="111"/>
      <c r="N23" s="111"/>
      <c r="O23" s="112">
        <v>46</v>
      </c>
      <c r="Q23" s="2"/>
    </row>
    <row r="24" spans="1:17" ht="5.0999999999999996" customHeight="1" x14ac:dyDescent="0.2">
      <c r="A24" s="28"/>
      <c r="B24" s="21"/>
      <c r="C24" s="21"/>
      <c r="D24" s="21"/>
      <c r="E24" s="21"/>
      <c r="F24" s="26"/>
      <c r="H24" s="22"/>
      <c r="I24" s="22"/>
      <c r="J24" s="22"/>
      <c r="K24" s="22"/>
      <c r="L24" s="111"/>
      <c r="M24" s="111"/>
      <c r="N24" s="111"/>
      <c r="O24" s="112"/>
      <c r="Q24" s="2"/>
    </row>
    <row r="25" spans="1:17" ht="15" customHeight="1" x14ac:dyDescent="0.2">
      <c r="A25" s="99" t="s">
        <v>12</v>
      </c>
      <c r="B25" s="100"/>
      <c r="C25" s="100"/>
      <c r="D25" s="100"/>
      <c r="E25" s="100"/>
      <c r="F25" s="63">
        <f>F23*F19</f>
        <v>1240</v>
      </c>
      <c r="L25" s="111" t="s">
        <v>22</v>
      </c>
      <c r="M25" s="111"/>
      <c r="N25" s="111"/>
      <c r="O25" s="112">
        <v>0</v>
      </c>
      <c r="Q25" s="2"/>
    </row>
    <row r="26" spans="1:17" ht="5.0999999999999996" customHeight="1" x14ac:dyDescent="0.2">
      <c r="A26" s="28"/>
      <c r="B26" s="21"/>
      <c r="C26" s="21"/>
      <c r="D26" s="21"/>
      <c r="E26" s="21"/>
      <c r="F26" s="6"/>
      <c r="L26" s="111"/>
      <c r="M26" s="111"/>
      <c r="N26" s="111"/>
      <c r="O26" s="112"/>
      <c r="Q26" s="2"/>
    </row>
    <row r="27" spans="1:17" ht="15" customHeight="1" x14ac:dyDescent="0.2">
      <c r="A27" s="99" t="s">
        <v>19</v>
      </c>
      <c r="B27" s="100"/>
      <c r="C27" s="100"/>
      <c r="D27" s="100"/>
      <c r="E27" s="100"/>
      <c r="F27" s="63">
        <f>F15*F23</f>
        <v>12400</v>
      </c>
      <c r="L27" s="111" t="s">
        <v>23</v>
      </c>
      <c r="M27" s="111"/>
      <c r="N27" s="111"/>
      <c r="O27" s="112">
        <v>16</v>
      </c>
      <c r="Q27" s="2"/>
    </row>
    <row r="28" spans="1:17" ht="5.0999999999999996" customHeight="1" x14ac:dyDescent="0.2">
      <c r="A28" s="28"/>
      <c r="B28" s="21"/>
      <c r="C28" s="21"/>
      <c r="D28" s="21"/>
      <c r="E28" s="21"/>
      <c r="F28" s="26"/>
      <c r="L28" s="111"/>
      <c r="M28" s="111"/>
      <c r="N28" s="111"/>
      <c r="O28" s="112"/>
      <c r="Q28" s="2"/>
    </row>
    <row r="29" spans="1:17" x14ac:dyDescent="0.2">
      <c r="A29" s="99" t="s">
        <v>14</v>
      </c>
      <c r="B29" s="100"/>
      <c r="C29" s="100"/>
      <c r="D29" s="100"/>
      <c r="E29" s="100"/>
      <c r="F29" s="84">
        <f>G70</f>
        <v>10.56</v>
      </c>
      <c r="Q29" s="2"/>
    </row>
    <row r="30" spans="1:17" ht="5.25" customHeight="1" x14ac:dyDescent="0.2">
      <c r="A30" s="3"/>
      <c r="Q30" s="2"/>
    </row>
    <row r="31" spans="1:17" x14ac:dyDescent="0.2">
      <c r="A31" s="102" t="s">
        <v>84</v>
      </c>
      <c r="B31" s="103"/>
      <c r="C31" s="103"/>
      <c r="D31" s="113">
        <f xml:space="preserve"> F27</f>
        <v>12400</v>
      </c>
      <c r="E31" s="114"/>
      <c r="F31" s="62">
        <f>F29*F27</f>
        <v>130944</v>
      </c>
      <c r="Q31" s="2"/>
    </row>
    <row r="32" spans="1:17" ht="13.5" thickBot="1" x14ac:dyDescent="0.25">
      <c r="A32" s="29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1"/>
    </row>
    <row r="33" spans="1:17" ht="14.25" thickTop="1" thickBot="1" x14ac:dyDescent="0.25">
      <c r="A33" s="40"/>
      <c r="B33" s="40"/>
      <c r="C33" s="40"/>
      <c r="D33" s="40"/>
      <c r="F33" s="40"/>
      <c r="G33" s="40"/>
      <c r="H33" s="40"/>
    </row>
    <row r="34" spans="1:17" x14ac:dyDescent="0.2">
      <c r="A34" s="42"/>
      <c r="B34" s="41"/>
      <c r="C34" s="41"/>
      <c r="D34" s="41"/>
      <c r="E34" s="41"/>
      <c r="F34" s="41"/>
      <c r="G34" s="41"/>
      <c r="H34" s="11"/>
      <c r="J34" s="42"/>
      <c r="K34" s="41"/>
      <c r="L34" s="41"/>
      <c r="M34" s="41"/>
      <c r="N34" s="41"/>
      <c r="O34" s="41"/>
      <c r="P34" s="41"/>
      <c r="Q34" s="11"/>
    </row>
    <row r="35" spans="1:17" x14ac:dyDescent="0.2">
      <c r="A35" s="126" t="s">
        <v>36</v>
      </c>
      <c r="B35" s="127"/>
      <c r="C35" s="127"/>
      <c r="D35" s="127"/>
      <c r="E35" s="127"/>
      <c r="F35" s="127"/>
      <c r="G35" s="127"/>
      <c r="H35" s="128"/>
      <c r="I35" s="43"/>
      <c r="J35" s="126" t="s">
        <v>46</v>
      </c>
      <c r="K35" s="127"/>
      <c r="L35" s="127"/>
      <c r="M35" s="127"/>
      <c r="N35" s="127"/>
      <c r="O35" s="127"/>
      <c r="P35" s="127"/>
      <c r="Q35" s="128"/>
    </row>
    <row r="36" spans="1:17" ht="13.5" thickBot="1" x14ac:dyDescent="0.25">
      <c r="A36" s="12" t="s">
        <v>3</v>
      </c>
      <c r="B36" s="34"/>
      <c r="C36" s="34"/>
      <c r="D36" s="34"/>
      <c r="E36" s="34"/>
      <c r="G36" s="34"/>
      <c r="H36" s="47"/>
      <c r="I36" s="34"/>
      <c r="J36" s="12" t="s">
        <v>56</v>
      </c>
      <c r="Q36" s="13"/>
    </row>
    <row r="37" spans="1:17" ht="15" customHeight="1" thickBot="1" x14ac:dyDescent="0.25">
      <c r="A37" s="129" t="s">
        <v>87</v>
      </c>
      <c r="B37" s="130"/>
      <c r="C37" s="130"/>
      <c r="D37" s="130"/>
      <c r="E37" s="130"/>
      <c r="F37" s="131"/>
      <c r="G37" s="118">
        <v>5.59</v>
      </c>
      <c r="H37" s="118"/>
      <c r="I37" s="45"/>
      <c r="J37" s="115" t="s">
        <v>47</v>
      </c>
      <c r="K37" s="116"/>
      <c r="L37" s="116"/>
      <c r="M37" s="116"/>
      <c r="N37" s="119"/>
      <c r="O37" s="119"/>
      <c r="P37" s="119"/>
      <c r="Q37" s="120"/>
    </row>
    <row r="38" spans="1:17" ht="15" customHeight="1" thickBot="1" x14ac:dyDescent="0.25">
      <c r="A38" s="115" t="s">
        <v>26</v>
      </c>
      <c r="B38" s="116"/>
      <c r="C38" s="116"/>
      <c r="D38" s="116"/>
      <c r="E38" s="116"/>
      <c r="F38" s="117"/>
      <c r="G38" s="118">
        <v>5</v>
      </c>
      <c r="H38" s="118"/>
      <c r="I38" s="45"/>
      <c r="J38" s="115" t="s">
        <v>48</v>
      </c>
      <c r="K38" s="116"/>
      <c r="L38" s="116"/>
      <c r="M38" s="116"/>
      <c r="N38" s="119"/>
      <c r="O38" s="119"/>
      <c r="P38" s="119"/>
      <c r="Q38" s="120"/>
    </row>
    <row r="39" spans="1:17" x14ac:dyDescent="0.2">
      <c r="A39" s="121" t="s">
        <v>1</v>
      </c>
      <c r="B39" s="100"/>
      <c r="C39" s="100"/>
      <c r="D39" s="100"/>
      <c r="E39" s="100"/>
      <c r="F39" s="100"/>
      <c r="G39" s="122">
        <f>G37/G38</f>
        <v>1.1179999999999999</v>
      </c>
      <c r="H39" s="123"/>
      <c r="I39" s="44"/>
      <c r="J39" s="115" t="s">
        <v>49</v>
      </c>
      <c r="K39" s="116"/>
      <c r="L39" s="116"/>
      <c r="M39" s="116"/>
      <c r="N39" s="124">
        <v>150000</v>
      </c>
      <c r="O39" s="124"/>
      <c r="P39" s="124"/>
      <c r="Q39" s="125"/>
    </row>
    <row r="40" spans="1:17" ht="15" x14ac:dyDescent="0.35">
      <c r="A40" s="16"/>
      <c r="H40" s="48"/>
      <c r="I40" s="7"/>
      <c r="J40" s="115" t="s">
        <v>50</v>
      </c>
      <c r="K40" s="116"/>
      <c r="L40" s="116"/>
      <c r="M40" s="116"/>
      <c r="N40" s="116"/>
      <c r="O40" s="116"/>
      <c r="P40" s="141">
        <v>0.08</v>
      </c>
      <c r="Q40" s="142"/>
    </row>
    <row r="41" spans="1:17" x14ac:dyDescent="0.2">
      <c r="A41" s="12" t="s">
        <v>27</v>
      </c>
      <c r="H41" s="49"/>
      <c r="I41" s="8"/>
      <c r="J41" s="115" t="s">
        <v>51</v>
      </c>
      <c r="K41" s="116"/>
      <c r="L41" s="116"/>
      <c r="M41" s="116"/>
      <c r="N41" s="116"/>
      <c r="O41" s="116"/>
      <c r="P41" s="143">
        <f>N39*P40</f>
        <v>12000</v>
      </c>
      <c r="Q41" s="144"/>
    </row>
    <row r="42" spans="1:17" x14ac:dyDescent="0.2">
      <c r="A42" s="12"/>
      <c r="D42" s="18" t="s">
        <v>28</v>
      </c>
      <c r="E42" s="18" t="s">
        <v>29</v>
      </c>
      <c r="F42" s="18" t="s">
        <v>31</v>
      </c>
      <c r="G42" s="145" t="s">
        <v>32</v>
      </c>
      <c r="H42" s="144"/>
      <c r="I42" s="22"/>
      <c r="J42" s="146" t="s">
        <v>52</v>
      </c>
      <c r="K42" s="147"/>
      <c r="L42" s="147"/>
      <c r="M42" s="147"/>
      <c r="N42" s="147"/>
      <c r="O42" s="148"/>
      <c r="P42" s="149">
        <f>P41/F27</f>
        <v>0.967741935483871</v>
      </c>
      <c r="Q42" s="150"/>
    </row>
    <row r="43" spans="1:17" ht="15" customHeight="1" x14ac:dyDescent="0.2">
      <c r="A43" s="132" t="s">
        <v>34</v>
      </c>
      <c r="B43" s="133"/>
      <c r="C43" s="134"/>
      <c r="D43" s="27">
        <v>12</v>
      </c>
      <c r="E43" s="18" t="s">
        <v>30</v>
      </c>
      <c r="F43" s="36">
        <v>30</v>
      </c>
      <c r="G43" s="135">
        <f>D43*F43</f>
        <v>360</v>
      </c>
      <c r="H43" s="136"/>
      <c r="I43" s="45"/>
      <c r="J43" s="12" t="s">
        <v>57</v>
      </c>
      <c r="Q43" s="13"/>
    </row>
    <row r="44" spans="1:17" ht="15" customHeight="1" x14ac:dyDescent="0.2">
      <c r="A44" s="132" t="s">
        <v>85</v>
      </c>
      <c r="B44" s="133"/>
      <c r="C44" s="134"/>
      <c r="D44" s="27">
        <v>1</v>
      </c>
      <c r="E44" s="35" t="s">
        <v>33</v>
      </c>
      <c r="F44" s="37">
        <v>480</v>
      </c>
      <c r="G44" s="137">
        <f>D44*F44</f>
        <v>480</v>
      </c>
      <c r="H44" s="138"/>
      <c r="I44" s="38"/>
      <c r="J44" s="139" t="s">
        <v>53</v>
      </c>
      <c r="K44" s="140"/>
      <c r="L44" s="140"/>
      <c r="M44" s="140"/>
      <c r="N44" s="140"/>
      <c r="O44" s="140"/>
      <c r="P44" s="141">
        <v>0.08</v>
      </c>
      <c r="Q44" s="142"/>
    </row>
    <row r="45" spans="1:17" ht="15" customHeight="1" x14ac:dyDescent="0.2">
      <c r="A45" s="132" t="s">
        <v>0</v>
      </c>
      <c r="B45" s="133"/>
      <c r="C45" s="133"/>
      <c r="D45" s="133"/>
      <c r="E45" s="133"/>
      <c r="F45" s="134"/>
      <c r="G45" s="156">
        <v>10000</v>
      </c>
      <c r="H45" s="157"/>
      <c r="I45" s="46"/>
      <c r="J45" s="55" t="s">
        <v>54</v>
      </c>
      <c r="K45" s="18"/>
      <c r="L45" s="18"/>
      <c r="M45" s="18"/>
      <c r="N45" s="18"/>
      <c r="O45" s="18"/>
      <c r="P45" s="143">
        <f>N39*P44</f>
        <v>12000</v>
      </c>
      <c r="Q45" s="144"/>
    </row>
    <row r="46" spans="1:17" x14ac:dyDescent="0.2">
      <c r="A46" s="146" t="s">
        <v>35</v>
      </c>
      <c r="B46" s="147"/>
      <c r="C46" s="147"/>
      <c r="D46" s="147"/>
      <c r="E46" s="147"/>
      <c r="F46" s="148"/>
      <c r="G46" s="158">
        <f>(G43+G44)/G45</f>
        <v>8.4000000000000005E-2</v>
      </c>
      <c r="H46" s="159"/>
      <c r="I46" s="33"/>
      <c r="J46" s="160" t="s">
        <v>55</v>
      </c>
      <c r="K46" s="161"/>
      <c r="L46" s="161"/>
      <c r="M46" s="161"/>
      <c r="N46" s="161"/>
      <c r="O46" s="161"/>
      <c r="P46" s="149">
        <f>P45/F27</f>
        <v>0.967741935483871</v>
      </c>
      <c r="Q46" s="150"/>
    </row>
    <row r="47" spans="1:17" x14ac:dyDescent="0.2">
      <c r="A47" s="16"/>
      <c r="G47" s="33"/>
      <c r="H47" s="50"/>
      <c r="I47" s="33"/>
      <c r="J47" s="15"/>
      <c r="Q47" s="13"/>
    </row>
    <row r="48" spans="1:17" x14ac:dyDescent="0.2">
      <c r="A48" s="12" t="s">
        <v>4</v>
      </c>
      <c r="H48" s="14"/>
      <c r="I48" s="6"/>
      <c r="J48" s="12" t="s">
        <v>58</v>
      </c>
      <c r="Q48" s="13"/>
    </row>
    <row r="49" spans="1:17" x14ac:dyDescent="0.2">
      <c r="A49" s="12"/>
      <c r="D49" s="18" t="s">
        <v>28</v>
      </c>
      <c r="E49" s="18" t="s">
        <v>29</v>
      </c>
      <c r="F49" s="18" t="s">
        <v>37</v>
      </c>
      <c r="G49" s="145" t="s">
        <v>38</v>
      </c>
      <c r="H49" s="144"/>
      <c r="I49" s="22"/>
      <c r="J49" s="55" t="s">
        <v>59</v>
      </c>
      <c r="K49" s="18"/>
      <c r="L49" s="18"/>
      <c r="M49" s="18" t="s">
        <v>64</v>
      </c>
      <c r="N49" s="145" t="s">
        <v>61</v>
      </c>
      <c r="O49" s="145"/>
      <c r="P49" s="145" t="s">
        <v>60</v>
      </c>
      <c r="Q49" s="144"/>
    </row>
    <row r="50" spans="1:17" x14ac:dyDescent="0.2">
      <c r="A50" s="151" t="s">
        <v>43</v>
      </c>
      <c r="B50" s="152"/>
      <c r="C50" s="152"/>
      <c r="D50" s="27">
        <v>6</v>
      </c>
      <c r="E50" s="18" t="s">
        <v>39</v>
      </c>
      <c r="F50" s="36">
        <v>550</v>
      </c>
      <c r="G50" s="153">
        <f>D50*F50</f>
        <v>3300</v>
      </c>
      <c r="H50" s="154"/>
      <c r="I50" s="38"/>
      <c r="J50" s="115" t="s">
        <v>62</v>
      </c>
      <c r="K50" s="116"/>
      <c r="L50" s="116"/>
      <c r="M50" s="52" t="s">
        <v>63</v>
      </c>
      <c r="N50" s="155">
        <v>2531</v>
      </c>
      <c r="O50" s="155"/>
      <c r="P50" s="137">
        <f>N50*12</f>
        <v>30372</v>
      </c>
      <c r="Q50" s="138"/>
    </row>
    <row r="51" spans="1:17" ht="15" customHeight="1" x14ac:dyDescent="0.2">
      <c r="A51" s="132" t="s">
        <v>40</v>
      </c>
      <c r="B51" s="133"/>
      <c r="C51" s="134"/>
      <c r="D51" s="27"/>
      <c r="E51" s="32" t="s">
        <v>29</v>
      </c>
      <c r="F51" s="36"/>
      <c r="G51" s="162">
        <f>D51*F51</f>
        <v>0</v>
      </c>
      <c r="H51" s="163"/>
      <c r="I51" s="38"/>
      <c r="J51" s="139" t="s">
        <v>67</v>
      </c>
      <c r="K51" s="140"/>
      <c r="L51" s="140"/>
      <c r="M51" s="53">
        <v>0.5</v>
      </c>
      <c r="N51" s="143">
        <f>N50*M51</f>
        <v>1265.5</v>
      </c>
      <c r="O51" s="145"/>
      <c r="P51" s="143">
        <f>N51*12</f>
        <v>15186</v>
      </c>
      <c r="Q51" s="144"/>
    </row>
    <row r="52" spans="1:17" ht="15" customHeight="1" x14ac:dyDescent="0.2">
      <c r="A52" s="132" t="s">
        <v>41</v>
      </c>
      <c r="B52" s="133"/>
      <c r="C52" s="134"/>
      <c r="D52" s="27"/>
      <c r="E52" s="32" t="s">
        <v>29</v>
      </c>
      <c r="F52" s="36"/>
      <c r="G52" s="162">
        <f>D52*F52</f>
        <v>0</v>
      </c>
      <c r="H52" s="163"/>
      <c r="I52" s="38"/>
      <c r="J52" s="115" t="s">
        <v>65</v>
      </c>
      <c r="K52" s="116"/>
      <c r="L52" s="116"/>
      <c r="M52" s="116"/>
      <c r="N52" s="116"/>
      <c r="O52" s="116"/>
      <c r="P52" s="164">
        <f>SUM(P50:P51)</f>
        <v>45558</v>
      </c>
      <c r="Q52" s="144"/>
    </row>
    <row r="53" spans="1:17" ht="15" customHeight="1" x14ac:dyDescent="0.2">
      <c r="A53" s="132" t="s">
        <v>42</v>
      </c>
      <c r="B53" s="133"/>
      <c r="C53" s="133"/>
      <c r="D53" s="27"/>
      <c r="E53" s="18" t="s">
        <v>29</v>
      </c>
      <c r="F53" s="36"/>
      <c r="G53" s="162">
        <f>D53*F53</f>
        <v>0</v>
      </c>
      <c r="H53" s="163"/>
      <c r="I53" s="38"/>
      <c r="J53" s="121" t="s">
        <v>66</v>
      </c>
      <c r="K53" s="100"/>
      <c r="L53" s="100"/>
      <c r="M53" s="100"/>
      <c r="N53" s="100"/>
      <c r="O53" s="100"/>
      <c r="P53" s="167">
        <f>P52/F27</f>
        <v>3.6740322580645159</v>
      </c>
      <c r="Q53" s="168"/>
    </row>
    <row r="54" spans="1:17" ht="15" customHeight="1" x14ac:dyDescent="0.2">
      <c r="A54" s="169" t="s">
        <v>44</v>
      </c>
      <c r="B54" s="170"/>
      <c r="C54" s="170"/>
      <c r="D54" s="170"/>
      <c r="E54" s="170"/>
      <c r="F54" s="170"/>
      <c r="G54" s="162">
        <f>SUM(G50:H53)</f>
        <v>3300</v>
      </c>
      <c r="H54" s="163"/>
      <c r="I54" s="38"/>
      <c r="J54" s="15"/>
      <c r="Q54" s="13"/>
    </row>
    <row r="55" spans="1:17" ht="15" customHeight="1" x14ac:dyDescent="0.2">
      <c r="A55" s="169" t="s">
        <v>45</v>
      </c>
      <c r="B55" s="170"/>
      <c r="C55" s="170"/>
      <c r="D55" s="170"/>
      <c r="E55" s="170"/>
      <c r="F55" s="170"/>
      <c r="G55" s="199">
        <v>9000</v>
      </c>
      <c r="H55" s="200"/>
      <c r="I55" s="46"/>
      <c r="J55" s="12" t="s">
        <v>75</v>
      </c>
      <c r="Q55" s="13"/>
    </row>
    <row r="56" spans="1:17" ht="15" customHeight="1" x14ac:dyDescent="0.2">
      <c r="A56" s="201" t="s">
        <v>2</v>
      </c>
      <c r="B56" s="202"/>
      <c r="C56" s="202"/>
      <c r="D56" s="202"/>
      <c r="E56" s="202"/>
      <c r="F56" s="202"/>
      <c r="G56" s="158">
        <f>G54/G55</f>
        <v>0.36666666666666664</v>
      </c>
      <c r="H56" s="159"/>
      <c r="I56" s="33"/>
      <c r="J56" s="115" t="s">
        <v>68</v>
      </c>
      <c r="K56" s="116"/>
      <c r="L56" s="116"/>
      <c r="M56" s="116"/>
      <c r="N56" s="116"/>
      <c r="O56" s="116"/>
      <c r="P56" s="165">
        <f>N39*0.01</f>
        <v>1500</v>
      </c>
      <c r="Q56" s="166"/>
    </row>
    <row r="57" spans="1:17" ht="15" customHeight="1" x14ac:dyDescent="0.2">
      <c r="A57" s="51"/>
      <c r="G57" s="33"/>
      <c r="H57" s="50"/>
      <c r="I57" s="33"/>
      <c r="J57" s="115" t="s">
        <v>69</v>
      </c>
      <c r="K57" s="116"/>
      <c r="L57" s="116"/>
      <c r="M57" s="116"/>
      <c r="N57" s="116"/>
      <c r="O57" s="116"/>
      <c r="P57" s="155">
        <v>90.54</v>
      </c>
      <c r="Q57" s="198"/>
    </row>
    <row r="58" spans="1:17" x14ac:dyDescent="0.2">
      <c r="A58" s="12" t="s">
        <v>5</v>
      </c>
      <c r="H58" s="17"/>
      <c r="I58" s="9"/>
      <c r="J58" s="115" t="s">
        <v>70</v>
      </c>
      <c r="K58" s="116"/>
      <c r="L58" s="116"/>
      <c r="M58" s="116"/>
      <c r="N58" s="116"/>
      <c r="O58" s="116"/>
      <c r="P58" s="194">
        <v>3000</v>
      </c>
      <c r="Q58" s="195"/>
    </row>
    <row r="59" spans="1:17" ht="15" customHeight="1" x14ac:dyDescent="0.2">
      <c r="F59" s="19" t="s">
        <v>86</v>
      </c>
      <c r="G59" s="61"/>
      <c r="I59" s="38"/>
      <c r="J59" s="115" t="s">
        <v>71</v>
      </c>
      <c r="K59" s="116"/>
      <c r="L59" s="116"/>
      <c r="M59" s="116"/>
      <c r="N59" s="116"/>
      <c r="O59" s="116"/>
      <c r="P59" s="194">
        <v>500</v>
      </c>
      <c r="Q59" s="195"/>
    </row>
    <row r="60" spans="1:17" ht="15" customHeight="1" x14ac:dyDescent="0.2">
      <c r="A60" s="192" t="s">
        <v>7</v>
      </c>
      <c r="B60" s="193"/>
      <c r="C60" s="193"/>
      <c r="D60" s="193"/>
      <c r="E60" s="193"/>
      <c r="F60" s="27">
        <v>8.0000000000000002E-3</v>
      </c>
      <c r="G60" s="137">
        <f>F60*N39</f>
        <v>1200</v>
      </c>
      <c r="H60" s="138"/>
      <c r="I60" s="39"/>
      <c r="J60" s="115" t="s">
        <v>73</v>
      </c>
      <c r="K60" s="116"/>
      <c r="L60" s="116"/>
      <c r="M60" s="116"/>
      <c r="N60" s="116"/>
      <c r="O60" s="116"/>
      <c r="P60" s="194">
        <v>700</v>
      </c>
      <c r="Q60" s="195"/>
    </row>
    <row r="61" spans="1:17" x14ac:dyDescent="0.2">
      <c r="A61" s="146" t="s">
        <v>6</v>
      </c>
      <c r="B61" s="147"/>
      <c r="C61" s="147"/>
      <c r="D61" s="147"/>
      <c r="E61" s="147"/>
      <c r="F61" s="148"/>
      <c r="G61" s="196">
        <f>G60/F25</f>
        <v>0.967741935483871</v>
      </c>
      <c r="H61" s="197"/>
      <c r="J61" s="115" t="s">
        <v>72</v>
      </c>
      <c r="K61" s="116"/>
      <c r="L61" s="116"/>
      <c r="M61" s="116"/>
      <c r="N61" s="116"/>
      <c r="O61" s="116"/>
      <c r="P61" s="143">
        <f>SUM(P56:Q60)</f>
        <v>5790.54</v>
      </c>
      <c r="Q61" s="144"/>
    </row>
    <row r="62" spans="1:17" x14ac:dyDescent="0.2">
      <c r="A62" s="16"/>
      <c r="B62" s="10"/>
      <c r="H62" s="13"/>
      <c r="J62" s="121" t="s">
        <v>74</v>
      </c>
      <c r="K62" s="100"/>
      <c r="L62" s="100"/>
      <c r="M62" s="100"/>
      <c r="N62" s="100"/>
      <c r="O62" s="100"/>
      <c r="P62" s="149">
        <f>P61/F27</f>
        <v>0.46697903225806453</v>
      </c>
      <c r="Q62" s="150"/>
    </row>
    <row r="63" spans="1:17" x14ac:dyDescent="0.2">
      <c r="A63" s="16"/>
      <c r="B63" s="10"/>
      <c r="H63" s="13"/>
      <c r="J63" s="57"/>
      <c r="K63" s="21"/>
      <c r="L63" s="21"/>
      <c r="M63" s="21"/>
      <c r="N63" s="21"/>
      <c r="O63" s="21"/>
      <c r="P63" s="58"/>
      <c r="Q63" s="59"/>
    </row>
    <row r="64" spans="1:17" ht="15.75" customHeight="1" thickBot="1" x14ac:dyDescent="0.3">
      <c r="A64" s="184" t="s">
        <v>76</v>
      </c>
      <c r="B64" s="185"/>
      <c r="C64" s="185"/>
      <c r="D64" s="185"/>
      <c r="E64" s="185"/>
      <c r="F64" s="185"/>
      <c r="G64" s="186">
        <f>G39+G46+G56+G61</f>
        <v>2.5364086021505377</v>
      </c>
      <c r="H64" s="187"/>
      <c r="J64" s="188" t="s">
        <v>77</v>
      </c>
      <c r="K64" s="189"/>
      <c r="L64" s="189"/>
      <c r="M64" s="189"/>
      <c r="N64" s="189"/>
      <c r="O64" s="189"/>
      <c r="P64" s="190">
        <f>P42+P46+P53+P62</f>
        <v>6.0764951612903229</v>
      </c>
      <c r="Q64" s="191"/>
    </row>
    <row r="65" spans="1:16" ht="13.5" thickBot="1" x14ac:dyDescent="0.25">
      <c r="A65" s="5"/>
      <c r="B65" s="10"/>
    </row>
    <row r="66" spans="1:16" x14ac:dyDescent="0.2">
      <c r="A66" s="177" t="s">
        <v>79</v>
      </c>
      <c r="B66" s="178"/>
      <c r="C66" s="178"/>
      <c r="D66" s="178"/>
      <c r="E66" s="178"/>
      <c r="F66" s="178"/>
      <c r="G66" s="179">
        <f>G64+P64</f>
        <v>8.6129037634408601</v>
      </c>
      <c r="H66" s="180"/>
      <c r="P66" s="54"/>
    </row>
    <row r="67" spans="1:16" x14ac:dyDescent="0.2">
      <c r="A67" s="121" t="s">
        <v>78</v>
      </c>
      <c r="B67" s="100"/>
      <c r="C67" s="100"/>
      <c r="D67" s="100"/>
      <c r="E67" s="100"/>
      <c r="F67" s="100"/>
      <c r="G67" s="171">
        <v>0.08</v>
      </c>
      <c r="H67" s="172"/>
    </row>
    <row r="68" spans="1:16" x14ac:dyDescent="0.2">
      <c r="A68" s="121" t="s">
        <v>80</v>
      </c>
      <c r="B68" s="100"/>
      <c r="C68" s="100"/>
      <c r="D68" s="100"/>
      <c r="E68" s="100"/>
      <c r="F68" s="100"/>
      <c r="G68" s="181">
        <f>(G66*G67)+G66</f>
        <v>9.3019360645161289</v>
      </c>
      <c r="H68" s="182"/>
    </row>
    <row r="69" spans="1:16" x14ac:dyDescent="0.2">
      <c r="A69" s="121" t="s">
        <v>81</v>
      </c>
      <c r="B69" s="116"/>
      <c r="C69" s="116"/>
      <c r="D69" s="116"/>
      <c r="E69" s="116"/>
      <c r="F69" s="116"/>
      <c r="G69" s="171">
        <v>0.13500000000000001</v>
      </c>
      <c r="H69" s="172"/>
      <c r="P69" s="56"/>
    </row>
    <row r="70" spans="1:16" ht="13.5" thickBot="1" x14ac:dyDescent="0.25">
      <c r="A70" s="173" t="s">
        <v>82</v>
      </c>
      <c r="B70" s="174"/>
      <c r="C70" s="174"/>
      <c r="D70" s="174"/>
      <c r="E70" s="174"/>
      <c r="F70" s="174"/>
      <c r="G70" s="175">
        <f>ROUND((G68*G69)+G68,2)</f>
        <v>10.56</v>
      </c>
      <c r="H70" s="176"/>
      <c r="P70" s="56"/>
    </row>
    <row r="71" spans="1:16" x14ac:dyDescent="0.2">
      <c r="A71" s="21"/>
      <c r="B71" s="25"/>
      <c r="C71" s="25"/>
      <c r="D71" s="25"/>
      <c r="E71" s="25"/>
      <c r="F71" s="25"/>
      <c r="G71" s="60"/>
      <c r="H71" s="60"/>
      <c r="P71" s="56"/>
    </row>
    <row r="72" spans="1:16" x14ac:dyDescent="0.2">
      <c r="A72" s="21"/>
      <c r="B72" s="25"/>
      <c r="C72" s="25"/>
      <c r="D72" s="25"/>
      <c r="E72" s="25"/>
      <c r="F72" s="25"/>
      <c r="G72" s="60"/>
      <c r="H72" s="60"/>
      <c r="P72" s="56"/>
    </row>
    <row r="73" spans="1:16" x14ac:dyDescent="0.2">
      <c r="A73" s="21" t="s">
        <v>89</v>
      </c>
      <c r="B73" s="25"/>
      <c r="C73" s="25"/>
      <c r="D73" s="25"/>
      <c r="E73" s="25"/>
      <c r="F73" s="25"/>
      <c r="G73" s="60"/>
      <c r="H73" s="60"/>
      <c r="P73" s="56"/>
    </row>
    <row r="74" spans="1:16" x14ac:dyDescent="0.2">
      <c r="A74" s="21"/>
      <c r="B74" s="25"/>
      <c r="C74" s="25"/>
      <c r="D74" s="25"/>
      <c r="E74" s="25"/>
      <c r="F74" s="25"/>
      <c r="G74" s="60"/>
      <c r="H74" s="60"/>
      <c r="P74" s="56"/>
    </row>
    <row r="76" spans="1:16" x14ac:dyDescent="0.2">
      <c r="A76" s="1" t="s">
        <v>90</v>
      </c>
    </row>
  </sheetData>
  <mergeCells count="122">
    <mergeCell ref="A69:F69"/>
    <mergeCell ref="G69:H69"/>
    <mergeCell ref="A70:F70"/>
    <mergeCell ref="G70:H70"/>
    <mergeCell ref="A66:F66"/>
    <mergeCell ref="G66:H66"/>
    <mergeCell ref="A67:F67"/>
    <mergeCell ref="G67:H67"/>
    <mergeCell ref="A68:F68"/>
    <mergeCell ref="G68:H68"/>
    <mergeCell ref="J62:O62"/>
    <mergeCell ref="P62:Q62"/>
    <mergeCell ref="A64:F64"/>
    <mergeCell ref="G64:H64"/>
    <mergeCell ref="J64:O64"/>
    <mergeCell ref="P64:Q64"/>
    <mergeCell ref="A60:E60"/>
    <mergeCell ref="G60:H60"/>
    <mergeCell ref="J60:O60"/>
    <mergeCell ref="P60:Q60"/>
    <mergeCell ref="A61:F61"/>
    <mergeCell ref="G61:H61"/>
    <mergeCell ref="J61:O61"/>
    <mergeCell ref="P61:Q61"/>
    <mergeCell ref="J57:O57"/>
    <mergeCell ref="P57:Q57"/>
    <mergeCell ref="J58:O58"/>
    <mergeCell ref="P58:Q58"/>
    <mergeCell ref="J59:O59"/>
    <mergeCell ref="P59:Q59"/>
    <mergeCell ref="A55:F55"/>
    <mergeCell ref="G55:H55"/>
    <mergeCell ref="A56:F56"/>
    <mergeCell ref="G56:H56"/>
    <mergeCell ref="J56:O56"/>
    <mergeCell ref="P56:Q56"/>
    <mergeCell ref="A53:C53"/>
    <mergeCell ref="G53:H53"/>
    <mergeCell ref="J53:O53"/>
    <mergeCell ref="P53:Q53"/>
    <mergeCell ref="A54:F54"/>
    <mergeCell ref="G54:H54"/>
    <mergeCell ref="A51:C51"/>
    <mergeCell ref="G51:H51"/>
    <mergeCell ref="J51:L51"/>
    <mergeCell ref="N51:O51"/>
    <mergeCell ref="P51:Q51"/>
    <mergeCell ref="A52:C52"/>
    <mergeCell ref="G52:H52"/>
    <mergeCell ref="J52:O52"/>
    <mergeCell ref="P52:Q52"/>
    <mergeCell ref="G49:H49"/>
    <mergeCell ref="N49:O49"/>
    <mergeCell ref="P49:Q49"/>
    <mergeCell ref="A50:C50"/>
    <mergeCell ref="G50:H50"/>
    <mergeCell ref="J50:L50"/>
    <mergeCell ref="N50:O50"/>
    <mergeCell ref="P50:Q50"/>
    <mergeCell ref="A45:F45"/>
    <mergeCell ref="G45:H45"/>
    <mergeCell ref="P45:Q45"/>
    <mergeCell ref="A46:F46"/>
    <mergeCell ref="G46:H46"/>
    <mergeCell ref="J46:O46"/>
    <mergeCell ref="P46:Q46"/>
    <mergeCell ref="A43:C43"/>
    <mergeCell ref="G43:H43"/>
    <mergeCell ref="A44:C44"/>
    <mergeCell ref="G44:H44"/>
    <mergeCell ref="J44:O44"/>
    <mergeCell ref="P44:Q44"/>
    <mergeCell ref="J40:O40"/>
    <mergeCell ref="P40:Q40"/>
    <mergeCell ref="J41:O41"/>
    <mergeCell ref="P41:Q41"/>
    <mergeCell ref="G42:H42"/>
    <mergeCell ref="J42:O42"/>
    <mergeCell ref="P42:Q42"/>
    <mergeCell ref="A38:F38"/>
    <mergeCell ref="G38:H38"/>
    <mergeCell ref="J38:M38"/>
    <mergeCell ref="N38:Q38"/>
    <mergeCell ref="A39:F39"/>
    <mergeCell ref="G39:H39"/>
    <mergeCell ref="J39:M39"/>
    <mergeCell ref="N39:Q39"/>
    <mergeCell ref="A35:H35"/>
    <mergeCell ref="J35:Q35"/>
    <mergeCell ref="A37:F37"/>
    <mergeCell ref="G37:H37"/>
    <mergeCell ref="J37:M37"/>
    <mergeCell ref="N37:Q37"/>
    <mergeCell ref="A27:E27"/>
    <mergeCell ref="L27:N28"/>
    <mergeCell ref="O27:O28"/>
    <mergeCell ref="A29:E29"/>
    <mergeCell ref="A31:C31"/>
    <mergeCell ref="D31:E31"/>
    <mergeCell ref="A23:E23"/>
    <mergeCell ref="H23:K23"/>
    <mergeCell ref="L23:N24"/>
    <mergeCell ref="O23:O24"/>
    <mergeCell ref="A25:E25"/>
    <mergeCell ref="L25:N26"/>
    <mergeCell ref="O25:O26"/>
    <mergeCell ref="A1:Q1"/>
    <mergeCell ref="A2:Q2"/>
    <mergeCell ref="A4:H4"/>
    <mergeCell ref="J4:Q4"/>
    <mergeCell ref="H16:Q19"/>
    <mergeCell ref="A17:E17"/>
    <mergeCell ref="A19:E19"/>
    <mergeCell ref="A21:E21"/>
    <mergeCell ref="F21:G21"/>
    <mergeCell ref="J21:N21"/>
    <mergeCell ref="A9:Q9"/>
    <mergeCell ref="A11:Q11"/>
    <mergeCell ref="A12:C12"/>
    <mergeCell ref="D12:E12"/>
    <mergeCell ref="A15:E15"/>
    <mergeCell ref="H12:Q15"/>
  </mergeCells>
  <phoneticPr fontId="21" type="noConversion"/>
  <pageMargins left="0.25" right="0.25" top="0.27" bottom="0.31" header="0.3" footer="0.3"/>
  <pageSetup paperSize="9" scale="78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76"/>
  <sheetViews>
    <sheetView topLeftCell="A16" zoomScaleNormal="100" workbookViewId="0">
      <selection activeCell="G70" sqref="G70:H70"/>
    </sheetView>
  </sheetViews>
  <sheetFormatPr defaultColWidth="5.7109375" defaultRowHeight="12.75" x14ac:dyDescent="0.2"/>
  <cols>
    <col min="1" max="2" width="5.7109375" style="1"/>
    <col min="3" max="3" width="6.7109375" style="1" customWidth="1"/>
    <col min="4" max="5" width="5.7109375" style="1"/>
    <col min="6" max="6" width="10.28515625" style="1" customWidth="1"/>
    <col min="7" max="8" width="5.7109375" style="1"/>
    <col min="9" max="9" width="0.140625" style="1" customWidth="1"/>
    <col min="10" max="12" width="5.7109375" style="1"/>
    <col min="13" max="13" width="6.42578125" style="1" bestFit="1" customWidth="1"/>
    <col min="14" max="14" width="5.7109375" style="1"/>
    <col min="15" max="15" width="9.85546875" style="1" customWidth="1"/>
    <col min="16" max="16" width="5.7109375" style="1"/>
    <col min="17" max="17" width="4.5703125" style="1" customWidth="1"/>
    <col min="18" max="16384" width="5.7109375" style="1"/>
  </cols>
  <sheetData>
    <row r="1" spans="1:17" ht="41.25" x14ac:dyDescent="0.8">
      <c r="A1" s="91" t="s">
        <v>92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</row>
    <row r="2" spans="1:17" ht="15" customHeight="1" x14ac:dyDescent="0.2">
      <c r="A2" s="203" t="s">
        <v>93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</row>
    <row r="3" spans="1:17" ht="18.75" x14ac:dyDescent="0.3">
      <c r="B3" s="64" t="s">
        <v>91</v>
      </c>
    </row>
    <row r="4" spans="1:17" ht="18" x14ac:dyDescent="0.2">
      <c r="A4" s="203" t="s">
        <v>94</v>
      </c>
      <c r="B4" s="203"/>
      <c r="C4" s="203"/>
      <c r="D4" s="203"/>
      <c r="E4" s="203"/>
      <c r="F4" s="203"/>
      <c r="G4" s="203"/>
      <c r="H4" s="203"/>
      <c r="J4" s="203" t="s">
        <v>95</v>
      </c>
      <c r="K4" s="203"/>
      <c r="L4" s="203"/>
      <c r="M4" s="203"/>
      <c r="N4" s="203"/>
      <c r="O4" s="203"/>
      <c r="P4" s="203"/>
      <c r="Q4" s="203"/>
    </row>
    <row r="6" spans="1:17" s="5" customFormat="1" x14ac:dyDescent="0.2">
      <c r="A6" s="5" t="s">
        <v>88</v>
      </c>
      <c r="L6" s="66" t="s">
        <v>96</v>
      </c>
      <c r="M6" s="65">
        <v>3</v>
      </c>
    </row>
    <row r="7" spans="1:17" s="5" customFormat="1" x14ac:dyDescent="0.2">
      <c r="L7" s="66" t="s">
        <v>97</v>
      </c>
      <c r="M7" s="65">
        <v>1</v>
      </c>
    </row>
    <row r="8" spans="1:17" s="5" customFormat="1" x14ac:dyDescent="0.2">
      <c r="A8" s="5" t="s">
        <v>119</v>
      </c>
    </row>
    <row r="9" spans="1:17" x14ac:dyDescent="0.2">
      <c r="A9" s="102" t="s">
        <v>8</v>
      </c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4"/>
    </row>
    <row r="10" spans="1:17" ht="13.5" thickBot="1" x14ac:dyDescent="0.25"/>
    <row r="11" spans="1:17" ht="13.5" thickTop="1" x14ac:dyDescent="0.2">
      <c r="A11" s="105" t="s">
        <v>15</v>
      </c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7"/>
    </row>
    <row r="12" spans="1:17" ht="15" customHeight="1" x14ac:dyDescent="0.2">
      <c r="A12" s="99" t="s">
        <v>17</v>
      </c>
      <c r="B12" s="100"/>
      <c r="C12" s="100"/>
      <c r="D12" s="101">
        <v>3</v>
      </c>
      <c r="E12" s="101"/>
      <c r="G12" s="20" t="s">
        <v>9</v>
      </c>
      <c r="H12" s="204" t="s">
        <v>126</v>
      </c>
      <c r="I12" s="205"/>
      <c r="J12" s="205"/>
      <c r="K12" s="205"/>
      <c r="L12" s="205"/>
      <c r="M12" s="205"/>
      <c r="N12" s="205"/>
      <c r="O12" s="205"/>
      <c r="P12" s="205"/>
      <c r="Q12" s="206"/>
    </row>
    <row r="13" spans="1:17" ht="48.75" customHeight="1" x14ac:dyDescent="0.2">
      <c r="A13" s="3"/>
      <c r="H13" s="207"/>
      <c r="I13" s="208"/>
      <c r="J13" s="208"/>
      <c r="K13" s="208"/>
      <c r="L13" s="208"/>
      <c r="M13" s="208"/>
      <c r="N13" s="208"/>
      <c r="O13" s="208"/>
      <c r="P13" s="208"/>
      <c r="Q13" s="209"/>
    </row>
    <row r="14" spans="1:17" ht="45" customHeight="1" x14ac:dyDescent="0.2">
      <c r="A14" s="3"/>
      <c r="H14" s="207"/>
      <c r="I14" s="208"/>
      <c r="J14" s="208"/>
      <c r="K14" s="208"/>
      <c r="L14" s="208"/>
      <c r="M14" s="208"/>
      <c r="N14" s="208"/>
      <c r="O14" s="208"/>
      <c r="P14" s="208"/>
      <c r="Q14" s="209"/>
    </row>
    <row r="15" spans="1:17" ht="48" customHeight="1" x14ac:dyDescent="0.2">
      <c r="A15" s="99" t="s">
        <v>10</v>
      </c>
      <c r="B15" s="100"/>
      <c r="C15" s="100"/>
      <c r="D15" s="100"/>
      <c r="E15" s="100"/>
      <c r="F15" s="27">
        <v>200</v>
      </c>
      <c r="H15" s="207"/>
      <c r="I15" s="208"/>
      <c r="J15" s="208"/>
      <c r="K15" s="208"/>
      <c r="L15" s="208"/>
      <c r="M15" s="208"/>
      <c r="N15" s="208"/>
      <c r="O15" s="208"/>
      <c r="P15" s="208"/>
      <c r="Q15" s="209"/>
    </row>
    <row r="16" spans="1:17" ht="15.75" customHeight="1" x14ac:dyDescent="0.2">
      <c r="A16" s="28"/>
      <c r="B16" s="21"/>
      <c r="C16" s="21"/>
      <c r="D16" s="21"/>
      <c r="E16" s="21"/>
      <c r="H16" s="92" t="s">
        <v>127</v>
      </c>
      <c r="I16" s="93"/>
      <c r="J16" s="93"/>
      <c r="K16" s="93"/>
      <c r="L16" s="93"/>
      <c r="M16" s="93"/>
      <c r="N16" s="93"/>
      <c r="O16" s="93"/>
      <c r="P16" s="93"/>
      <c r="Q16" s="94"/>
    </row>
    <row r="17" spans="1:17" ht="21.75" customHeight="1" x14ac:dyDescent="0.2">
      <c r="A17" s="99" t="s">
        <v>25</v>
      </c>
      <c r="B17" s="100"/>
      <c r="C17" s="100"/>
      <c r="D17" s="100"/>
      <c r="E17" s="100"/>
      <c r="F17" s="18">
        <v>10</v>
      </c>
      <c r="H17" s="95"/>
      <c r="I17" s="93"/>
      <c r="J17" s="93"/>
      <c r="K17" s="93"/>
      <c r="L17" s="93"/>
      <c r="M17" s="93"/>
      <c r="N17" s="93"/>
      <c r="O17" s="93"/>
      <c r="P17" s="93"/>
      <c r="Q17" s="94"/>
    </row>
    <row r="18" spans="1:17" ht="12.75" customHeight="1" x14ac:dyDescent="0.2">
      <c r="A18" s="28"/>
      <c r="B18" s="21"/>
      <c r="C18" s="21"/>
      <c r="D18" s="21"/>
      <c r="E18" s="21"/>
      <c r="H18" s="95"/>
      <c r="I18" s="93"/>
      <c r="J18" s="93"/>
      <c r="K18" s="93"/>
      <c r="L18" s="93"/>
      <c r="M18" s="93"/>
      <c r="N18" s="93"/>
      <c r="O18" s="93"/>
      <c r="P18" s="93"/>
      <c r="Q18" s="94"/>
    </row>
    <row r="19" spans="1:17" ht="19.5" customHeight="1" x14ac:dyDescent="0.2">
      <c r="A19" s="99" t="s">
        <v>11</v>
      </c>
      <c r="B19" s="100"/>
      <c r="C19" s="100"/>
      <c r="D19" s="100"/>
      <c r="E19" s="100"/>
      <c r="F19" s="18">
        <f>F15/F17</f>
        <v>20</v>
      </c>
      <c r="H19" s="96"/>
      <c r="I19" s="97"/>
      <c r="J19" s="97"/>
      <c r="K19" s="97"/>
      <c r="L19" s="97"/>
      <c r="M19" s="97"/>
      <c r="N19" s="97"/>
      <c r="O19" s="97"/>
      <c r="P19" s="97"/>
      <c r="Q19" s="98"/>
    </row>
    <row r="20" spans="1:17" ht="5.0999999999999996" customHeight="1" x14ac:dyDescent="0.2">
      <c r="A20" s="28"/>
      <c r="B20" s="21"/>
      <c r="C20" s="21"/>
      <c r="D20" s="21"/>
      <c r="E20" s="21"/>
      <c r="Q20" s="2"/>
    </row>
    <row r="21" spans="1:17" ht="15" customHeight="1" x14ac:dyDescent="0.2">
      <c r="A21" s="99" t="s">
        <v>18</v>
      </c>
      <c r="B21" s="100"/>
      <c r="C21" s="100"/>
      <c r="D21" s="100"/>
      <c r="E21" s="100"/>
      <c r="F21" s="101" t="s">
        <v>128</v>
      </c>
      <c r="G21" s="101"/>
      <c r="J21" s="102" t="s">
        <v>21</v>
      </c>
      <c r="K21" s="103"/>
      <c r="L21" s="103"/>
      <c r="M21" s="103"/>
      <c r="N21" s="104"/>
      <c r="O21" s="27">
        <v>16</v>
      </c>
      <c r="Q21" s="2"/>
    </row>
    <row r="22" spans="1:17" ht="5.0999999999999996" customHeight="1" x14ac:dyDescent="0.2">
      <c r="A22" s="28"/>
      <c r="B22" s="21"/>
      <c r="C22" s="21"/>
      <c r="D22" s="21"/>
      <c r="E22" s="21"/>
      <c r="F22" s="22"/>
      <c r="G22" s="22"/>
      <c r="K22" s="23"/>
      <c r="L22" s="24"/>
      <c r="M22" s="24"/>
      <c r="N22" s="24"/>
      <c r="O22" s="23"/>
      <c r="Q22" s="2"/>
    </row>
    <row r="23" spans="1:17" ht="15" customHeight="1" x14ac:dyDescent="0.2">
      <c r="A23" s="99" t="s">
        <v>13</v>
      </c>
      <c r="B23" s="100"/>
      <c r="C23" s="100"/>
      <c r="D23" s="100"/>
      <c r="E23" s="100"/>
      <c r="F23" s="63">
        <v>134.9</v>
      </c>
      <c r="G23" s="4" t="s">
        <v>83</v>
      </c>
      <c r="H23" s="111" t="s">
        <v>16</v>
      </c>
      <c r="I23" s="111"/>
      <c r="J23" s="111"/>
      <c r="K23" s="111"/>
      <c r="L23" s="111" t="s">
        <v>24</v>
      </c>
      <c r="M23" s="111"/>
      <c r="N23" s="111"/>
      <c r="O23" s="112">
        <v>113.9</v>
      </c>
      <c r="Q23" s="2"/>
    </row>
    <row r="24" spans="1:17" ht="5.0999999999999996" customHeight="1" x14ac:dyDescent="0.2">
      <c r="A24" s="28"/>
      <c r="B24" s="21"/>
      <c r="C24" s="21"/>
      <c r="D24" s="21"/>
      <c r="E24" s="21"/>
      <c r="F24" s="26"/>
      <c r="H24" s="22"/>
      <c r="I24" s="22"/>
      <c r="J24" s="22"/>
      <c r="K24" s="22"/>
      <c r="L24" s="111"/>
      <c r="M24" s="111"/>
      <c r="N24" s="111"/>
      <c r="O24" s="112"/>
      <c r="Q24" s="2"/>
    </row>
    <row r="25" spans="1:17" ht="15" customHeight="1" x14ac:dyDescent="0.2">
      <c r="A25" s="99" t="s">
        <v>12</v>
      </c>
      <c r="B25" s="100"/>
      <c r="C25" s="100"/>
      <c r="D25" s="100"/>
      <c r="E25" s="100"/>
      <c r="F25" s="63">
        <f>F23*F19</f>
        <v>2698</v>
      </c>
      <c r="L25" s="111" t="s">
        <v>22</v>
      </c>
      <c r="M25" s="111"/>
      <c r="N25" s="111"/>
      <c r="O25" s="112"/>
      <c r="Q25" s="2"/>
    </row>
    <row r="26" spans="1:17" ht="5.0999999999999996" customHeight="1" x14ac:dyDescent="0.2">
      <c r="A26" s="28"/>
      <c r="B26" s="21"/>
      <c r="C26" s="21"/>
      <c r="D26" s="21"/>
      <c r="E26" s="21"/>
      <c r="F26" s="6"/>
      <c r="L26" s="111"/>
      <c r="M26" s="111"/>
      <c r="N26" s="111"/>
      <c r="O26" s="112"/>
      <c r="Q26" s="2"/>
    </row>
    <row r="27" spans="1:17" ht="15" customHeight="1" x14ac:dyDescent="0.2">
      <c r="A27" s="99" t="s">
        <v>19</v>
      </c>
      <c r="B27" s="100"/>
      <c r="C27" s="100"/>
      <c r="D27" s="100"/>
      <c r="E27" s="100"/>
      <c r="F27" s="63">
        <f>F15*F23</f>
        <v>26980</v>
      </c>
      <c r="L27" s="111" t="s">
        <v>23</v>
      </c>
      <c r="M27" s="111"/>
      <c r="N27" s="111"/>
      <c r="O27" s="112">
        <v>21</v>
      </c>
      <c r="Q27" s="2"/>
    </row>
    <row r="28" spans="1:17" ht="5.0999999999999996" customHeight="1" x14ac:dyDescent="0.2">
      <c r="A28" s="28"/>
      <c r="B28" s="21"/>
      <c r="C28" s="21"/>
      <c r="D28" s="21"/>
      <c r="E28" s="21"/>
      <c r="F28" s="26"/>
      <c r="L28" s="111"/>
      <c r="M28" s="111"/>
      <c r="N28" s="111"/>
      <c r="O28" s="112"/>
      <c r="Q28" s="2"/>
    </row>
    <row r="29" spans="1:17" x14ac:dyDescent="0.2">
      <c r="A29" s="99" t="s">
        <v>14</v>
      </c>
      <c r="B29" s="100"/>
      <c r="C29" s="100"/>
      <c r="D29" s="100"/>
      <c r="E29" s="100"/>
      <c r="F29" s="84">
        <f>G70</f>
        <v>8.0299999999999994</v>
      </c>
      <c r="Q29" s="2"/>
    </row>
    <row r="30" spans="1:17" ht="5.25" customHeight="1" x14ac:dyDescent="0.2">
      <c r="A30" s="3"/>
      <c r="Q30" s="2"/>
    </row>
    <row r="31" spans="1:17" x14ac:dyDescent="0.2">
      <c r="A31" s="102" t="s">
        <v>84</v>
      </c>
      <c r="B31" s="103"/>
      <c r="C31" s="103"/>
      <c r="D31" s="113">
        <f xml:space="preserve"> F27</f>
        <v>26980</v>
      </c>
      <c r="E31" s="114"/>
      <c r="F31" s="62">
        <f>F29*F27</f>
        <v>216649.4</v>
      </c>
      <c r="Q31" s="2"/>
    </row>
    <row r="32" spans="1:17" ht="13.5" thickBot="1" x14ac:dyDescent="0.25">
      <c r="A32" s="29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1"/>
    </row>
    <row r="33" spans="1:17" ht="14.25" thickTop="1" thickBot="1" x14ac:dyDescent="0.25">
      <c r="A33" s="40"/>
      <c r="B33" s="40"/>
      <c r="C33" s="40"/>
      <c r="D33" s="40"/>
      <c r="F33" s="40"/>
      <c r="G33" s="40"/>
      <c r="H33" s="40"/>
    </row>
    <row r="34" spans="1:17" x14ac:dyDescent="0.2">
      <c r="A34" s="42"/>
      <c r="B34" s="41"/>
      <c r="C34" s="41"/>
      <c r="D34" s="41"/>
      <c r="E34" s="41"/>
      <c r="F34" s="41"/>
      <c r="G34" s="41"/>
      <c r="H34" s="11"/>
      <c r="J34" s="42"/>
      <c r="K34" s="41"/>
      <c r="L34" s="41"/>
      <c r="M34" s="41"/>
      <c r="N34" s="41"/>
      <c r="O34" s="41"/>
      <c r="P34" s="41"/>
      <c r="Q34" s="11"/>
    </row>
    <row r="35" spans="1:17" x14ac:dyDescent="0.2">
      <c r="A35" s="126" t="s">
        <v>36</v>
      </c>
      <c r="B35" s="127"/>
      <c r="C35" s="127"/>
      <c r="D35" s="127"/>
      <c r="E35" s="127"/>
      <c r="F35" s="127"/>
      <c r="G35" s="127"/>
      <c r="H35" s="128"/>
      <c r="I35" s="43"/>
      <c r="J35" s="126" t="s">
        <v>46</v>
      </c>
      <c r="K35" s="127"/>
      <c r="L35" s="127"/>
      <c r="M35" s="127"/>
      <c r="N35" s="127"/>
      <c r="O35" s="127"/>
      <c r="P35" s="127"/>
      <c r="Q35" s="128"/>
    </row>
    <row r="36" spans="1:17" ht="13.5" thickBot="1" x14ac:dyDescent="0.25">
      <c r="A36" s="12" t="s">
        <v>3</v>
      </c>
      <c r="B36" s="34"/>
      <c r="C36" s="34"/>
      <c r="D36" s="34"/>
      <c r="E36" s="34"/>
      <c r="G36" s="34"/>
      <c r="H36" s="47"/>
      <c r="I36" s="34"/>
      <c r="J36" s="12" t="s">
        <v>56</v>
      </c>
      <c r="Q36" s="13"/>
    </row>
    <row r="37" spans="1:17" ht="15" customHeight="1" thickBot="1" x14ac:dyDescent="0.25">
      <c r="A37" s="129" t="s">
        <v>87</v>
      </c>
      <c r="B37" s="130"/>
      <c r="C37" s="130"/>
      <c r="D37" s="130"/>
      <c r="E37" s="130"/>
      <c r="F37" s="131"/>
      <c r="G37" s="118">
        <v>5.59</v>
      </c>
      <c r="H37" s="118"/>
      <c r="I37" s="45"/>
      <c r="J37" s="115" t="s">
        <v>47</v>
      </c>
      <c r="K37" s="116"/>
      <c r="L37" s="116"/>
      <c r="M37" s="116"/>
      <c r="N37" s="119"/>
      <c r="O37" s="119"/>
      <c r="P37" s="119"/>
      <c r="Q37" s="120"/>
    </row>
    <row r="38" spans="1:17" ht="15" customHeight="1" thickBot="1" x14ac:dyDescent="0.25">
      <c r="A38" s="115" t="s">
        <v>26</v>
      </c>
      <c r="B38" s="116"/>
      <c r="C38" s="116"/>
      <c r="D38" s="116"/>
      <c r="E38" s="116"/>
      <c r="F38" s="117"/>
      <c r="G38" s="118">
        <v>6</v>
      </c>
      <c r="H38" s="118"/>
      <c r="I38" s="45"/>
      <c r="J38" s="115" t="s">
        <v>48</v>
      </c>
      <c r="K38" s="116"/>
      <c r="L38" s="116"/>
      <c r="M38" s="116"/>
      <c r="N38" s="119"/>
      <c r="O38" s="119"/>
      <c r="P38" s="119"/>
      <c r="Q38" s="120"/>
    </row>
    <row r="39" spans="1:17" x14ac:dyDescent="0.2">
      <c r="A39" s="121" t="s">
        <v>1</v>
      </c>
      <c r="B39" s="100"/>
      <c r="C39" s="100"/>
      <c r="D39" s="100"/>
      <c r="E39" s="100"/>
      <c r="F39" s="100"/>
      <c r="G39" s="122">
        <f>G37/G38</f>
        <v>0.93166666666666664</v>
      </c>
      <c r="H39" s="123"/>
      <c r="I39" s="44"/>
      <c r="J39" s="115" t="s">
        <v>49</v>
      </c>
      <c r="K39" s="116"/>
      <c r="L39" s="116"/>
      <c r="M39" s="116"/>
      <c r="N39" s="124">
        <v>150000</v>
      </c>
      <c r="O39" s="124"/>
      <c r="P39" s="124"/>
      <c r="Q39" s="125"/>
    </row>
    <row r="40" spans="1:17" ht="15" x14ac:dyDescent="0.35">
      <c r="A40" s="16"/>
      <c r="H40" s="48"/>
      <c r="I40" s="7"/>
      <c r="J40" s="115" t="s">
        <v>50</v>
      </c>
      <c r="K40" s="116"/>
      <c r="L40" s="116"/>
      <c r="M40" s="116"/>
      <c r="N40" s="116"/>
      <c r="O40" s="116"/>
      <c r="P40" s="141">
        <v>0.08</v>
      </c>
      <c r="Q40" s="142"/>
    </row>
    <row r="41" spans="1:17" x14ac:dyDescent="0.2">
      <c r="A41" s="12" t="s">
        <v>27</v>
      </c>
      <c r="H41" s="49"/>
      <c r="I41" s="8"/>
      <c r="J41" s="115" t="s">
        <v>51</v>
      </c>
      <c r="K41" s="116"/>
      <c r="L41" s="116"/>
      <c r="M41" s="116"/>
      <c r="N41" s="116"/>
      <c r="O41" s="116"/>
      <c r="P41" s="143">
        <f>N39*P40</f>
        <v>12000</v>
      </c>
      <c r="Q41" s="144"/>
    </row>
    <row r="42" spans="1:17" x14ac:dyDescent="0.2">
      <c r="A42" s="12"/>
      <c r="D42" s="18" t="s">
        <v>28</v>
      </c>
      <c r="E42" s="18" t="s">
        <v>29</v>
      </c>
      <c r="F42" s="18" t="s">
        <v>31</v>
      </c>
      <c r="G42" s="145" t="s">
        <v>32</v>
      </c>
      <c r="H42" s="144"/>
      <c r="I42" s="22"/>
      <c r="J42" s="146" t="s">
        <v>52</v>
      </c>
      <c r="K42" s="147"/>
      <c r="L42" s="147"/>
      <c r="M42" s="147"/>
      <c r="N42" s="147"/>
      <c r="O42" s="148"/>
      <c r="P42" s="149">
        <f>P41/F27</f>
        <v>0.44477390659747962</v>
      </c>
      <c r="Q42" s="150"/>
    </row>
    <row r="43" spans="1:17" ht="15" customHeight="1" x14ac:dyDescent="0.2">
      <c r="A43" s="132" t="s">
        <v>34</v>
      </c>
      <c r="B43" s="133"/>
      <c r="C43" s="134"/>
      <c r="D43" s="27">
        <v>6</v>
      </c>
      <c r="E43" s="18" t="s">
        <v>30</v>
      </c>
      <c r="F43" s="36">
        <v>30</v>
      </c>
      <c r="G43" s="135">
        <f>D43*F43</f>
        <v>180</v>
      </c>
      <c r="H43" s="136"/>
      <c r="I43" s="45"/>
      <c r="J43" s="12" t="s">
        <v>57</v>
      </c>
      <c r="Q43" s="13"/>
    </row>
    <row r="44" spans="1:17" ht="15" customHeight="1" x14ac:dyDescent="0.2">
      <c r="A44" s="132" t="s">
        <v>85</v>
      </c>
      <c r="B44" s="133"/>
      <c r="C44" s="134"/>
      <c r="D44" s="27">
        <v>1</v>
      </c>
      <c r="E44" s="35" t="s">
        <v>33</v>
      </c>
      <c r="F44" s="37">
        <v>280</v>
      </c>
      <c r="G44" s="137">
        <f>D44*F44</f>
        <v>280</v>
      </c>
      <c r="H44" s="138"/>
      <c r="I44" s="38"/>
      <c r="J44" s="139" t="s">
        <v>53</v>
      </c>
      <c r="K44" s="140"/>
      <c r="L44" s="140"/>
      <c r="M44" s="140"/>
      <c r="N44" s="140"/>
      <c r="O44" s="140"/>
      <c r="P44" s="141">
        <v>0.08</v>
      </c>
      <c r="Q44" s="142"/>
    </row>
    <row r="45" spans="1:17" ht="15" customHeight="1" x14ac:dyDescent="0.2">
      <c r="A45" s="132" t="s">
        <v>0</v>
      </c>
      <c r="B45" s="133"/>
      <c r="C45" s="133"/>
      <c r="D45" s="133"/>
      <c r="E45" s="133"/>
      <c r="F45" s="134"/>
      <c r="G45" s="156">
        <v>10000</v>
      </c>
      <c r="H45" s="157"/>
      <c r="I45" s="46"/>
      <c r="J45" s="55" t="s">
        <v>54</v>
      </c>
      <c r="K45" s="18"/>
      <c r="L45" s="18"/>
      <c r="M45" s="18"/>
      <c r="N45" s="18"/>
      <c r="O45" s="18"/>
      <c r="P45" s="143">
        <f>N39*P44</f>
        <v>12000</v>
      </c>
      <c r="Q45" s="144"/>
    </row>
    <row r="46" spans="1:17" x14ac:dyDescent="0.2">
      <c r="A46" s="146" t="s">
        <v>35</v>
      </c>
      <c r="B46" s="147"/>
      <c r="C46" s="147"/>
      <c r="D46" s="147"/>
      <c r="E46" s="147"/>
      <c r="F46" s="148"/>
      <c r="G46" s="158">
        <f>(G43+G44)/G45</f>
        <v>4.5999999999999999E-2</v>
      </c>
      <c r="H46" s="159"/>
      <c r="I46" s="33"/>
      <c r="J46" s="160" t="s">
        <v>55</v>
      </c>
      <c r="K46" s="161"/>
      <c r="L46" s="161"/>
      <c r="M46" s="161"/>
      <c r="N46" s="161"/>
      <c r="O46" s="161"/>
      <c r="P46" s="149">
        <f>P45/F27</f>
        <v>0.44477390659747962</v>
      </c>
      <c r="Q46" s="150"/>
    </row>
    <row r="47" spans="1:17" x14ac:dyDescent="0.2">
      <c r="A47" s="16"/>
      <c r="G47" s="33"/>
      <c r="H47" s="50"/>
      <c r="I47" s="33"/>
      <c r="J47" s="15"/>
      <c r="Q47" s="13"/>
    </row>
    <row r="48" spans="1:17" x14ac:dyDescent="0.2">
      <c r="A48" s="12" t="s">
        <v>4</v>
      </c>
      <c r="H48" s="14"/>
      <c r="I48" s="6"/>
      <c r="J48" s="12" t="s">
        <v>58</v>
      </c>
      <c r="Q48" s="13"/>
    </row>
    <row r="49" spans="1:25" x14ac:dyDescent="0.2">
      <c r="A49" s="12"/>
      <c r="D49" s="18" t="s">
        <v>28</v>
      </c>
      <c r="E49" s="18" t="s">
        <v>29</v>
      </c>
      <c r="F49" s="18" t="s">
        <v>37</v>
      </c>
      <c r="G49" s="145" t="s">
        <v>38</v>
      </c>
      <c r="H49" s="144"/>
      <c r="I49" s="22"/>
      <c r="J49" s="55" t="s">
        <v>59</v>
      </c>
      <c r="K49" s="18"/>
      <c r="L49" s="18"/>
      <c r="M49" s="18" t="s">
        <v>64</v>
      </c>
      <c r="N49" s="145" t="s">
        <v>61</v>
      </c>
      <c r="O49" s="145"/>
      <c r="P49" s="145" t="s">
        <v>60</v>
      </c>
      <c r="Q49" s="144"/>
    </row>
    <row r="50" spans="1:25" x14ac:dyDescent="0.2">
      <c r="A50" s="151" t="s">
        <v>43</v>
      </c>
      <c r="B50" s="152"/>
      <c r="C50" s="152"/>
      <c r="D50" s="27">
        <v>4</v>
      </c>
      <c r="E50" s="18" t="s">
        <v>39</v>
      </c>
      <c r="F50" s="36">
        <v>429</v>
      </c>
      <c r="G50" s="153">
        <f>D50*F50</f>
        <v>1716</v>
      </c>
      <c r="H50" s="154"/>
      <c r="I50" s="38"/>
      <c r="J50" s="115" t="s">
        <v>62</v>
      </c>
      <c r="K50" s="116"/>
      <c r="L50" s="116"/>
      <c r="M50" s="52" t="s">
        <v>63</v>
      </c>
      <c r="N50" s="155">
        <v>4702</v>
      </c>
      <c r="O50" s="155"/>
      <c r="P50" s="137">
        <f>N50*12</f>
        <v>56424</v>
      </c>
      <c r="Q50" s="138"/>
      <c r="R50" s="210" t="s">
        <v>143</v>
      </c>
      <c r="S50" s="211"/>
      <c r="T50" s="211"/>
      <c r="U50" s="211"/>
      <c r="V50" s="211"/>
      <c r="W50" s="211"/>
      <c r="X50" s="211"/>
      <c r="Y50" s="211"/>
    </row>
    <row r="51" spans="1:25" ht="15" customHeight="1" x14ac:dyDescent="0.2">
      <c r="A51" s="132" t="s">
        <v>40</v>
      </c>
      <c r="B51" s="133"/>
      <c r="C51" s="134"/>
      <c r="D51" s="27"/>
      <c r="E51" s="32" t="s">
        <v>29</v>
      </c>
      <c r="F51" s="36"/>
      <c r="G51" s="162">
        <f>D51*F51</f>
        <v>0</v>
      </c>
      <c r="H51" s="163"/>
      <c r="I51" s="38"/>
      <c r="J51" s="139" t="s">
        <v>67</v>
      </c>
      <c r="K51" s="140"/>
      <c r="L51" s="140"/>
      <c r="M51" s="53">
        <v>0.5</v>
      </c>
      <c r="N51" s="143">
        <f>N50*M51</f>
        <v>2351</v>
      </c>
      <c r="O51" s="145"/>
      <c r="P51" s="143">
        <f>N51*12</f>
        <v>28212</v>
      </c>
      <c r="Q51" s="144"/>
    </row>
    <row r="52" spans="1:25" ht="15" customHeight="1" x14ac:dyDescent="0.2">
      <c r="A52" s="132" t="s">
        <v>41</v>
      </c>
      <c r="B52" s="133"/>
      <c r="C52" s="134"/>
      <c r="D52" s="27"/>
      <c r="E52" s="32" t="s">
        <v>29</v>
      </c>
      <c r="F52" s="36"/>
      <c r="G52" s="162">
        <f>D52*F52</f>
        <v>0</v>
      </c>
      <c r="H52" s="163"/>
      <c r="I52" s="38"/>
      <c r="J52" s="115" t="s">
        <v>65</v>
      </c>
      <c r="K52" s="116"/>
      <c r="L52" s="116"/>
      <c r="M52" s="116"/>
      <c r="N52" s="116"/>
      <c r="O52" s="116"/>
      <c r="P52" s="164">
        <f>SUM(P50:P51)</f>
        <v>84636</v>
      </c>
      <c r="Q52" s="144"/>
    </row>
    <row r="53" spans="1:25" ht="15" customHeight="1" x14ac:dyDescent="0.2">
      <c r="A53" s="132" t="s">
        <v>42</v>
      </c>
      <c r="B53" s="133"/>
      <c r="C53" s="133"/>
      <c r="D53" s="27"/>
      <c r="E53" s="18" t="s">
        <v>29</v>
      </c>
      <c r="F53" s="36"/>
      <c r="G53" s="162">
        <f>D53*F53</f>
        <v>0</v>
      </c>
      <c r="H53" s="163"/>
      <c r="I53" s="38"/>
      <c r="J53" s="121" t="s">
        <v>66</v>
      </c>
      <c r="K53" s="100"/>
      <c r="L53" s="100"/>
      <c r="M53" s="100"/>
      <c r="N53" s="100"/>
      <c r="O53" s="100"/>
      <c r="P53" s="167">
        <f>P52/F27</f>
        <v>3.1369903632320235</v>
      </c>
      <c r="Q53" s="168"/>
    </row>
    <row r="54" spans="1:25" ht="15" customHeight="1" x14ac:dyDescent="0.2">
      <c r="A54" s="169" t="s">
        <v>44</v>
      </c>
      <c r="B54" s="170"/>
      <c r="C54" s="170"/>
      <c r="D54" s="170"/>
      <c r="E54" s="170"/>
      <c r="F54" s="170"/>
      <c r="G54" s="162">
        <f>SUM(G50:H53)</f>
        <v>1716</v>
      </c>
      <c r="H54" s="163"/>
      <c r="I54" s="38"/>
      <c r="J54" s="15"/>
      <c r="Q54" s="13"/>
    </row>
    <row r="55" spans="1:25" ht="15" customHeight="1" x14ac:dyDescent="0.2">
      <c r="A55" s="169" t="s">
        <v>45</v>
      </c>
      <c r="B55" s="170"/>
      <c r="C55" s="170"/>
      <c r="D55" s="170"/>
      <c r="E55" s="170"/>
      <c r="F55" s="170"/>
      <c r="G55" s="199">
        <v>9000</v>
      </c>
      <c r="H55" s="200"/>
      <c r="I55" s="46"/>
      <c r="J55" s="12" t="s">
        <v>75</v>
      </c>
      <c r="Q55" s="13"/>
    </row>
    <row r="56" spans="1:25" ht="15" customHeight="1" x14ac:dyDescent="0.2">
      <c r="A56" s="201" t="s">
        <v>2</v>
      </c>
      <c r="B56" s="202"/>
      <c r="C56" s="202"/>
      <c r="D56" s="202"/>
      <c r="E56" s="202"/>
      <c r="F56" s="202"/>
      <c r="G56" s="158">
        <f>G54/G55</f>
        <v>0.19066666666666668</v>
      </c>
      <c r="H56" s="159"/>
      <c r="I56" s="33"/>
      <c r="J56" s="115" t="s">
        <v>68</v>
      </c>
      <c r="K56" s="116"/>
      <c r="L56" s="116"/>
      <c r="M56" s="116"/>
      <c r="N56" s="116"/>
      <c r="O56" s="116"/>
      <c r="P56" s="165">
        <f>N39*0.01</f>
        <v>1500</v>
      </c>
      <c r="Q56" s="166"/>
    </row>
    <row r="57" spans="1:25" ht="15" customHeight="1" x14ac:dyDescent="0.2">
      <c r="A57" s="51"/>
      <c r="G57" s="33"/>
      <c r="H57" s="50"/>
      <c r="I57" s="33"/>
      <c r="J57" s="115" t="s">
        <v>69</v>
      </c>
      <c r="K57" s="116"/>
      <c r="L57" s="116"/>
      <c r="M57" s="116"/>
      <c r="N57" s="116"/>
      <c r="O57" s="116"/>
      <c r="P57" s="155">
        <v>90.94</v>
      </c>
      <c r="Q57" s="198"/>
    </row>
    <row r="58" spans="1:25" x14ac:dyDescent="0.2">
      <c r="A58" s="12" t="s">
        <v>5</v>
      </c>
      <c r="H58" s="17"/>
      <c r="I58" s="9"/>
      <c r="J58" s="115" t="s">
        <v>70</v>
      </c>
      <c r="K58" s="116"/>
      <c r="L58" s="116"/>
      <c r="M58" s="116"/>
      <c r="N58" s="116"/>
      <c r="O58" s="116"/>
      <c r="P58" s="194">
        <v>3000</v>
      </c>
      <c r="Q58" s="195"/>
    </row>
    <row r="59" spans="1:25" ht="15" customHeight="1" x14ac:dyDescent="0.2">
      <c r="F59" s="19" t="s">
        <v>86</v>
      </c>
      <c r="G59" s="61"/>
      <c r="I59" s="38"/>
      <c r="J59" s="115" t="s">
        <v>71</v>
      </c>
      <c r="K59" s="116"/>
      <c r="L59" s="116"/>
      <c r="M59" s="116"/>
      <c r="N59" s="116"/>
      <c r="O59" s="116"/>
      <c r="P59" s="194">
        <v>600</v>
      </c>
      <c r="Q59" s="195"/>
    </row>
    <row r="60" spans="1:25" ht="15" customHeight="1" x14ac:dyDescent="0.2">
      <c r="A60" s="192" t="s">
        <v>7</v>
      </c>
      <c r="B60" s="193"/>
      <c r="C60" s="193"/>
      <c r="D60" s="193"/>
      <c r="E60" s="193"/>
      <c r="F60" s="27">
        <v>0.02</v>
      </c>
      <c r="G60" s="137">
        <f>F60*N39</f>
        <v>3000</v>
      </c>
      <c r="H60" s="138"/>
      <c r="I60" s="39"/>
      <c r="J60" s="115" t="s">
        <v>73</v>
      </c>
      <c r="K60" s="116"/>
      <c r="L60" s="116"/>
      <c r="M60" s="116"/>
      <c r="N60" s="116"/>
      <c r="O60" s="116"/>
      <c r="P60" s="194">
        <v>1500</v>
      </c>
      <c r="Q60" s="195"/>
    </row>
    <row r="61" spans="1:25" x14ac:dyDescent="0.2">
      <c r="A61" s="146" t="s">
        <v>6</v>
      </c>
      <c r="B61" s="147"/>
      <c r="C61" s="147"/>
      <c r="D61" s="147"/>
      <c r="E61" s="147"/>
      <c r="F61" s="148"/>
      <c r="G61" s="196">
        <f>G60/F25</f>
        <v>1.1119347664936989</v>
      </c>
      <c r="H61" s="197"/>
      <c r="J61" s="115" t="s">
        <v>72</v>
      </c>
      <c r="K61" s="116"/>
      <c r="L61" s="116"/>
      <c r="M61" s="116"/>
      <c r="N61" s="116"/>
      <c r="O61" s="116"/>
      <c r="P61" s="143">
        <f>SUM(P56:Q60)</f>
        <v>6690.9400000000005</v>
      </c>
      <c r="Q61" s="144"/>
    </row>
    <row r="62" spans="1:25" x14ac:dyDescent="0.2">
      <c r="A62" s="16"/>
      <c r="B62" s="10"/>
      <c r="H62" s="13"/>
      <c r="J62" s="121" t="s">
        <v>74</v>
      </c>
      <c r="K62" s="100"/>
      <c r="L62" s="100"/>
      <c r="M62" s="100"/>
      <c r="N62" s="100"/>
      <c r="O62" s="100"/>
      <c r="P62" s="149">
        <f>P61/F27</f>
        <v>0.24799629355077837</v>
      </c>
      <c r="Q62" s="150"/>
    </row>
    <row r="63" spans="1:25" x14ac:dyDescent="0.2">
      <c r="A63" s="16"/>
      <c r="B63" s="10"/>
      <c r="H63" s="13"/>
      <c r="J63" s="57"/>
      <c r="K63" s="21"/>
      <c r="L63" s="21"/>
      <c r="M63" s="21"/>
      <c r="N63" s="21"/>
      <c r="O63" s="21"/>
      <c r="P63" s="58"/>
      <c r="Q63" s="59"/>
    </row>
    <row r="64" spans="1:25" ht="15.75" customHeight="1" thickBot="1" x14ac:dyDescent="0.3">
      <c r="A64" s="184" t="s">
        <v>76</v>
      </c>
      <c r="B64" s="185"/>
      <c r="C64" s="185"/>
      <c r="D64" s="185"/>
      <c r="E64" s="185"/>
      <c r="F64" s="185"/>
      <c r="G64" s="186">
        <f>G39+G46+G56+G61</f>
        <v>2.2802680998270324</v>
      </c>
      <c r="H64" s="187"/>
      <c r="J64" s="188" t="s">
        <v>77</v>
      </c>
      <c r="K64" s="189"/>
      <c r="L64" s="189"/>
      <c r="M64" s="189"/>
      <c r="N64" s="189"/>
      <c r="O64" s="189"/>
      <c r="P64" s="190">
        <f>P42+P46+P53+P62</f>
        <v>4.2745344699777608</v>
      </c>
      <c r="Q64" s="191"/>
    </row>
    <row r="65" spans="1:16" ht="13.5" thickBot="1" x14ac:dyDescent="0.25">
      <c r="A65" s="5"/>
      <c r="B65" s="10"/>
    </row>
    <row r="66" spans="1:16" x14ac:dyDescent="0.2">
      <c r="A66" s="177" t="s">
        <v>79</v>
      </c>
      <c r="B66" s="178"/>
      <c r="C66" s="178"/>
      <c r="D66" s="178"/>
      <c r="E66" s="178"/>
      <c r="F66" s="178"/>
      <c r="G66" s="179">
        <f>G64+P64</f>
        <v>6.5548025698047931</v>
      </c>
      <c r="H66" s="180"/>
      <c r="P66" s="54"/>
    </row>
    <row r="67" spans="1:16" x14ac:dyDescent="0.2">
      <c r="A67" s="121" t="s">
        <v>78</v>
      </c>
      <c r="B67" s="100"/>
      <c r="C67" s="100"/>
      <c r="D67" s="100"/>
      <c r="E67" s="100"/>
      <c r="F67" s="100"/>
      <c r="G67" s="171">
        <v>0.08</v>
      </c>
      <c r="H67" s="172"/>
    </row>
    <row r="68" spans="1:16" x14ac:dyDescent="0.2">
      <c r="A68" s="121" t="s">
        <v>80</v>
      </c>
      <c r="B68" s="100"/>
      <c r="C68" s="100"/>
      <c r="D68" s="100"/>
      <c r="E68" s="100"/>
      <c r="F68" s="100"/>
      <c r="G68" s="181">
        <f>(G66*G67)+G66</f>
        <v>7.0791867753891768</v>
      </c>
      <c r="H68" s="182"/>
    </row>
    <row r="69" spans="1:16" x14ac:dyDescent="0.2">
      <c r="A69" s="121" t="s">
        <v>81</v>
      </c>
      <c r="B69" s="116"/>
      <c r="C69" s="116"/>
      <c r="D69" s="116"/>
      <c r="E69" s="116"/>
      <c r="F69" s="116"/>
      <c r="G69" s="171">
        <v>0.13500000000000001</v>
      </c>
      <c r="H69" s="172"/>
      <c r="P69" s="56"/>
    </row>
    <row r="70" spans="1:16" ht="13.5" thickBot="1" x14ac:dyDescent="0.25">
      <c r="A70" s="173" t="s">
        <v>82</v>
      </c>
      <c r="B70" s="174"/>
      <c r="C70" s="174"/>
      <c r="D70" s="174"/>
      <c r="E70" s="174"/>
      <c r="F70" s="174"/>
      <c r="G70" s="175">
        <f>ROUND((G68*G69)+G68,2)</f>
        <v>8.0299999999999994</v>
      </c>
      <c r="H70" s="176"/>
      <c r="P70" s="56"/>
    </row>
    <row r="71" spans="1:16" x14ac:dyDescent="0.2">
      <c r="A71" s="21"/>
      <c r="B71" s="25"/>
      <c r="C71" s="25"/>
      <c r="D71" s="25"/>
      <c r="E71" s="25"/>
      <c r="F71" s="25"/>
      <c r="G71" s="60"/>
      <c r="H71" s="60"/>
      <c r="P71" s="56"/>
    </row>
    <row r="72" spans="1:16" x14ac:dyDescent="0.2">
      <c r="A72" s="21"/>
      <c r="B72" s="25"/>
      <c r="C72" s="25"/>
      <c r="D72" s="25"/>
      <c r="E72" s="25"/>
      <c r="F72" s="25"/>
      <c r="G72" s="60"/>
      <c r="H72" s="60"/>
      <c r="P72" s="56"/>
    </row>
    <row r="73" spans="1:16" x14ac:dyDescent="0.2">
      <c r="A73" s="21" t="s">
        <v>89</v>
      </c>
      <c r="B73" s="25"/>
      <c r="C73" s="25"/>
      <c r="D73" s="25"/>
      <c r="E73" s="25"/>
      <c r="F73" s="25"/>
      <c r="G73" s="60"/>
      <c r="H73" s="60"/>
      <c r="P73" s="56"/>
    </row>
    <row r="74" spans="1:16" x14ac:dyDescent="0.2">
      <c r="A74" s="21"/>
      <c r="B74" s="25"/>
      <c r="C74" s="25"/>
      <c r="D74" s="25"/>
      <c r="E74" s="25"/>
      <c r="F74" s="25"/>
      <c r="G74" s="60"/>
      <c r="H74" s="60"/>
      <c r="P74" s="56"/>
    </row>
    <row r="76" spans="1:16" x14ac:dyDescent="0.2">
      <c r="A76" s="1" t="s">
        <v>90</v>
      </c>
    </row>
  </sheetData>
  <mergeCells count="123">
    <mergeCell ref="R50:Y50"/>
    <mergeCell ref="A53:C53"/>
    <mergeCell ref="A52:C52"/>
    <mergeCell ref="A51:C51"/>
    <mergeCell ref="A55:F55"/>
    <mergeCell ref="A56:F56"/>
    <mergeCell ref="A43:C43"/>
    <mergeCell ref="A44:C44"/>
    <mergeCell ref="A60:E60"/>
    <mergeCell ref="J53:O53"/>
    <mergeCell ref="G52:H52"/>
    <mergeCell ref="J51:L51"/>
    <mergeCell ref="N51:O51"/>
    <mergeCell ref="N49:O49"/>
    <mergeCell ref="P50:Q50"/>
    <mergeCell ref="N50:O50"/>
    <mergeCell ref="G43:H43"/>
    <mergeCell ref="G44:H44"/>
    <mergeCell ref="G45:H45"/>
    <mergeCell ref="G46:H46"/>
    <mergeCell ref="G50:H50"/>
    <mergeCell ref="J44:O44"/>
    <mergeCell ref="P44:Q44"/>
    <mergeCell ref="P45:Q45"/>
    <mergeCell ref="A29:E29"/>
    <mergeCell ref="F21:G21"/>
    <mergeCell ref="A17:E17"/>
    <mergeCell ref="A19:E19"/>
    <mergeCell ref="A21:E21"/>
    <mergeCell ref="A23:E23"/>
    <mergeCell ref="J42:O42"/>
    <mergeCell ref="P42:Q42"/>
    <mergeCell ref="G37:H37"/>
    <mergeCell ref="G38:H38"/>
    <mergeCell ref="G39:H39"/>
    <mergeCell ref="G42:H42"/>
    <mergeCell ref="A11:Q11"/>
    <mergeCell ref="A9:Q9"/>
    <mergeCell ref="A12:C12"/>
    <mergeCell ref="D12:E12"/>
    <mergeCell ref="H23:K23"/>
    <mergeCell ref="L23:N24"/>
    <mergeCell ref="L25:N26"/>
    <mergeCell ref="L27:N28"/>
    <mergeCell ref="O23:O24"/>
    <mergeCell ref="O25:O26"/>
    <mergeCell ref="O27:O28"/>
    <mergeCell ref="J21:N21"/>
    <mergeCell ref="A25:E25"/>
    <mergeCell ref="A27:E27"/>
    <mergeCell ref="H12:Q15"/>
    <mergeCell ref="A15:E15"/>
    <mergeCell ref="H16:Q19"/>
    <mergeCell ref="J46:O46"/>
    <mergeCell ref="P46:Q46"/>
    <mergeCell ref="G49:H49"/>
    <mergeCell ref="J50:L50"/>
    <mergeCell ref="A64:F64"/>
    <mergeCell ref="G64:H64"/>
    <mergeCell ref="J64:O64"/>
    <mergeCell ref="P64:Q64"/>
    <mergeCell ref="J61:O61"/>
    <mergeCell ref="P61:Q61"/>
    <mergeCell ref="J56:O56"/>
    <mergeCell ref="J57:O57"/>
    <mergeCell ref="J58:O58"/>
    <mergeCell ref="J59:O59"/>
    <mergeCell ref="J60:O60"/>
    <mergeCell ref="G60:H60"/>
    <mergeCell ref="G56:H56"/>
    <mergeCell ref="P56:Q56"/>
    <mergeCell ref="P57:Q57"/>
    <mergeCell ref="P58:Q58"/>
    <mergeCell ref="P59:Q59"/>
    <mergeCell ref="P60:Q60"/>
    <mergeCell ref="A45:F45"/>
    <mergeCell ref="A46:F46"/>
    <mergeCell ref="A35:H35"/>
    <mergeCell ref="A37:F37"/>
    <mergeCell ref="A38:F38"/>
    <mergeCell ref="A39:F39"/>
    <mergeCell ref="A50:C50"/>
    <mergeCell ref="J62:O62"/>
    <mergeCell ref="P62:Q62"/>
    <mergeCell ref="J35:Q35"/>
    <mergeCell ref="J37:M37"/>
    <mergeCell ref="J38:M38"/>
    <mergeCell ref="J39:M39"/>
    <mergeCell ref="N37:Q37"/>
    <mergeCell ref="N38:Q38"/>
    <mergeCell ref="N39:Q39"/>
    <mergeCell ref="J40:O40"/>
    <mergeCell ref="J41:O41"/>
    <mergeCell ref="P40:Q40"/>
    <mergeCell ref="P41:Q41"/>
    <mergeCell ref="P51:Q51"/>
    <mergeCell ref="P52:Q52"/>
    <mergeCell ref="J52:O52"/>
    <mergeCell ref="P49:Q49"/>
    <mergeCell ref="A1:Q1"/>
    <mergeCell ref="A2:Q2"/>
    <mergeCell ref="A4:H4"/>
    <mergeCell ref="J4:Q4"/>
    <mergeCell ref="A70:F70"/>
    <mergeCell ref="G70:H70"/>
    <mergeCell ref="G66:H66"/>
    <mergeCell ref="A67:F67"/>
    <mergeCell ref="A66:F66"/>
    <mergeCell ref="G67:H67"/>
    <mergeCell ref="G68:H68"/>
    <mergeCell ref="G55:H55"/>
    <mergeCell ref="G54:H54"/>
    <mergeCell ref="A54:F54"/>
    <mergeCell ref="G53:H53"/>
    <mergeCell ref="P53:Q53"/>
    <mergeCell ref="G51:H51"/>
    <mergeCell ref="A31:C31"/>
    <mergeCell ref="D31:E31"/>
    <mergeCell ref="G61:H61"/>
    <mergeCell ref="A61:F61"/>
    <mergeCell ref="A69:F69"/>
    <mergeCell ref="G69:H69"/>
    <mergeCell ref="A68:F68"/>
  </mergeCells>
  <pageMargins left="0.25" right="0.25" top="0.27" bottom="0.31" header="0.3" footer="0.3"/>
  <pageSetup paperSize="9" scale="67" fitToHeight="0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76"/>
  <sheetViews>
    <sheetView topLeftCell="A19" zoomScaleNormal="100" workbookViewId="0">
      <selection activeCell="G70" sqref="G70:H70"/>
    </sheetView>
  </sheetViews>
  <sheetFormatPr defaultColWidth="5.7109375" defaultRowHeight="12.75" x14ac:dyDescent="0.2"/>
  <cols>
    <col min="1" max="2" width="5.7109375" style="1"/>
    <col min="3" max="3" width="6.7109375" style="1" customWidth="1"/>
    <col min="4" max="5" width="5.7109375" style="1"/>
    <col min="6" max="6" width="10.28515625" style="1" customWidth="1"/>
    <col min="7" max="8" width="5.7109375" style="1"/>
    <col min="9" max="9" width="0.140625" style="1" customWidth="1"/>
    <col min="10" max="12" width="5.7109375" style="1"/>
    <col min="13" max="13" width="6.42578125" style="1" bestFit="1" customWidth="1"/>
    <col min="14" max="14" width="5.7109375" style="1"/>
    <col min="15" max="15" width="6.42578125" style="1" customWidth="1"/>
    <col min="16" max="16" width="5.7109375" style="1"/>
    <col min="17" max="17" width="4.5703125" style="1" customWidth="1"/>
    <col min="18" max="16384" width="5.7109375" style="1"/>
  </cols>
  <sheetData>
    <row r="1" spans="1:17" ht="41.25" x14ac:dyDescent="0.8">
      <c r="A1" s="91" t="s">
        <v>92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</row>
    <row r="2" spans="1:17" ht="15" customHeight="1" x14ac:dyDescent="0.2">
      <c r="A2" s="203" t="s">
        <v>93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</row>
    <row r="3" spans="1:17" ht="18.75" x14ac:dyDescent="0.3">
      <c r="B3" s="64" t="s">
        <v>91</v>
      </c>
    </row>
    <row r="4" spans="1:17" ht="18" x14ac:dyDescent="0.2">
      <c r="A4" s="203" t="s">
        <v>94</v>
      </c>
      <c r="B4" s="203"/>
      <c r="C4" s="203"/>
      <c r="D4" s="203"/>
      <c r="E4" s="203"/>
      <c r="F4" s="203"/>
      <c r="G4" s="203"/>
      <c r="H4" s="203"/>
      <c r="J4" s="203" t="s">
        <v>95</v>
      </c>
      <c r="K4" s="203"/>
      <c r="L4" s="203"/>
      <c r="M4" s="203"/>
      <c r="N4" s="203"/>
      <c r="O4" s="203"/>
      <c r="P4" s="203"/>
      <c r="Q4" s="203"/>
    </row>
    <row r="6" spans="1:17" s="5" customFormat="1" x14ac:dyDescent="0.2">
      <c r="A6" s="5" t="s">
        <v>88</v>
      </c>
      <c r="L6" s="66" t="s">
        <v>96</v>
      </c>
      <c r="M6" s="65">
        <v>4</v>
      </c>
    </row>
    <row r="7" spans="1:17" s="5" customFormat="1" x14ac:dyDescent="0.2">
      <c r="L7" s="66" t="s">
        <v>97</v>
      </c>
      <c r="M7" s="65">
        <v>1</v>
      </c>
    </row>
    <row r="8" spans="1:17" s="5" customFormat="1" x14ac:dyDescent="0.2">
      <c r="A8" s="5" t="s">
        <v>119</v>
      </c>
    </row>
    <row r="9" spans="1:17" x14ac:dyDescent="0.2">
      <c r="A9" s="102" t="s">
        <v>8</v>
      </c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4"/>
    </row>
    <row r="10" spans="1:17" ht="13.5" thickBot="1" x14ac:dyDescent="0.25"/>
    <row r="11" spans="1:17" ht="13.5" thickTop="1" x14ac:dyDescent="0.2">
      <c r="A11" s="105" t="s">
        <v>15</v>
      </c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7"/>
    </row>
    <row r="12" spans="1:17" ht="15" customHeight="1" x14ac:dyDescent="0.2">
      <c r="A12" s="99" t="s">
        <v>17</v>
      </c>
      <c r="B12" s="100"/>
      <c r="C12" s="100"/>
      <c r="D12" s="101">
        <v>4</v>
      </c>
      <c r="E12" s="101"/>
      <c r="G12" s="20" t="s">
        <v>9</v>
      </c>
      <c r="H12" s="204" t="s">
        <v>131</v>
      </c>
      <c r="I12" s="205"/>
      <c r="J12" s="205"/>
      <c r="K12" s="205"/>
      <c r="L12" s="205"/>
      <c r="M12" s="205"/>
      <c r="N12" s="205"/>
      <c r="O12" s="205"/>
      <c r="P12" s="205"/>
      <c r="Q12" s="206"/>
    </row>
    <row r="13" spans="1:17" ht="10.9" customHeight="1" x14ac:dyDescent="0.2">
      <c r="A13" s="3"/>
      <c r="H13" s="207"/>
      <c r="I13" s="208"/>
      <c r="J13" s="208"/>
      <c r="K13" s="208"/>
      <c r="L13" s="208"/>
      <c r="M13" s="208"/>
      <c r="N13" s="208"/>
      <c r="O13" s="208"/>
      <c r="P13" s="208"/>
      <c r="Q13" s="209"/>
    </row>
    <row r="14" spans="1:17" ht="25.9" customHeight="1" x14ac:dyDescent="0.2">
      <c r="A14" s="3"/>
      <c r="H14" s="207"/>
      <c r="I14" s="208"/>
      <c r="J14" s="208"/>
      <c r="K14" s="208"/>
      <c r="L14" s="208"/>
      <c r="M14" s="208"/>
      <c r="N14" s="208"/>
      <c r="O14" s="208"/>
      <c r="P14" s="208"/>
      <c r="Q14" s="209"/>
    </row>
    <row r="15" spans="1:17" ht="25.9" customHeight="1" x14ac:dyDescent="0.2">
      <c r="A15" s="99" t="s">
        <v>10</v>
      </c>
      <c r="B15" s="100"/>
      <c r="C15" s="100"/>
      <c r="D15" s="100"/>
      <c r="E15" s="100"/>
      <c r="F15" s="27">
        <v>200</v>
      </c>
      <c r="H15" s="207"/>
      <c r="I15" s="208"/>
      <c r="J15" s="208"/>
      <c r="K15" s="208"/>
      <c r="L15" s="208"/>
      <c r="M15" s="208"/>
      <c r="N15" s="208"/>
      <c r="O15" s="208"/>
      <c r="P15" s="208"/>
      <c r="Q15" s="209"/>
    </row>
    <row r="16" spans="1:17" ht="6" customHeight="1" x14ac:dyDescent="0.2">
      <c r="A16" s="28"/>
      <c r="B16" s="21"/>
      <c r="C16" s="21"/>
      <c r="D16" s="21"/>
      <c r="E16" s="21"/>
      <c r="H16" s="92" t="s">
        <v>132</v>
      </c>
      <c r="I16" s="93"/>
      <c r="J16" s="93"/>
      <c r="K16" s="93"/>
      <c r="L16" s="93"/>
      <c r="M16" s="93"/>
      <c r="N16" s="93"/>
      <c r="O16" s="93"/>
      <c r="P16" s="93"/>
      <c r="Q16" s="94"/>
    </row>
    <row r="17" spans="1:17" ht="15" customHeight="1" x14ac:dyDescent="0.2">
      <c r="A17" s="99" t="s">
        <v>25</v>
      </c>
      <c r="B17" s="100"/>
      <c r="C17" s="100"/>
      <c r="D17" s="100"/>
      <c r="E17" s="100"/>
      <c r="F17" s="18">
        <v>10</v>
      </c>
      <c r="H17" s="95"/>
      <c r="I17" s="93"/>
      <c r="J17" s="93"/>
      <c r="K17" s="93"/>
      <c r="L17" s="93"/>
      <c r="M17" s="93"/>
      <c r="N17" s="93"/>
      <c r="O17" s="93"/>
      <c r="P17" s="93"/>
      <c r="Q17" s="94"/>
    </row>
    <row r="18" spans="1:17" ht="5.0999999999999996" customHeight="1" x14ac:dyDescent="0.2">
      <c r="A18" s="28"/>
      <c r="B18" s="21"/>
      <c r="C18" s="21"/>
      <c r="D18" s="21"/>
      <c r="E18" s="21"/>
      <c r="H18" s="95"/>
      <c r="I18" s="93"/>
      <c r="J18" s="93"/>
      <c r="K18" s="93"/>
      <c r="L18" s="93"/>
      <c r="M18" s="93"/>
      <c r="N18" s="93"/>
      <c r="O18" s="93"/>
      <c r="P18" s="93"/>
      <c r="Q18" s="94"/>
    </row>
    <row r="19" spans="1:17" ht="15" customHeight="1" x14ac:dyDescent="0.2">
      <c r="A19" s="99" t="s">
        <v>11</v>
      </c>
      <c r="B19" s="100"/>
      <c r="C19" s="100"/>
      <c r="D19" s="100"/>
      <c r="E19" s="100"/>
      <c r="F19" s="18">
        <f>F15/F17</f>
        <v>20</v>
      </c>
      <c r="H19" s="96"/>
      <c r="I19" s="97"/>
      <c r="J19" s="97"/>
      <c r="K19" s="97"/>
      <c r="L19" s="97"/>
      <c r="M19" s="97"/>
      <c r="N19" s="97"/>
      <c r="O19" s="97"/>
      <c r="P19" s="97"/>
      <c r="Q19" s="98"/>
    </row>
    <row r="20" spans="1:17" ht="5.0999999999999996" customHeight="1" x14ac:dyDescent="0.2">
      <c r="A20" s="28"/>
      <c r="B20" s="21"/>
      <c r="C20" s="21"/>
      <c r="D20" s="21"/>
      <c r="E20" s="21"/>
      <c r="Q20" s="2"/>
    </row>
    <row r="21" spans="1:17" ht="15" customHeight="1" x14ac:dyDescent="0.2">
      <c r="A21" s="99" t="s">
        <v>18</v>
      </c>
      <c r="B21" s="100"/>
      <c r="C21" s="100"/>
      <c r="D21" s="100"/>
      <c r="E21" s="100"/>
      <c r="F21" s="101" t="s">
        <v>129</v>
      </c>
      <c r="G21" s="101"/>
      <c r="J21" s="102" t="s">
        <v>21</v>
      </c>
      <c r="K21" s="103"/>
      <c r="L21" s="103"/>
      <c r="M21" s="103"/>
      <c r="N21" s="104"/>
      <c r="O21" s="27">
        <v>32</v>
      </c>
      <c r="Q21" s="2"/>
    </row>
    <row r="22" spans="1:17" ht="5.0999999999999996" customHeight="1" x14ac:dyDescent="0.2">
      <c r="A22" s="28"/>
      <c r="B22" s="21"/>
      <c r="C22" s="21"/>
      <c r="D22" s="21"/>
      <c r="E22" s="21"/>
      <c r="F22" s="22"/>
      <c r="G22" s="22"/>
      <c r="K22" s="23"/>
      <c r="L22" s="24"/>
      <c r="M22" s="24"/>
      <c r="N22" s="24"/>
      <c r="O22" s="23"/>
      <c r="Q22" s="2"/>
    </row>
    <row r="23" spans="1:17" ht="15" customHeight="1" x14ac:dyDescent="0.2">
      <c r="A23" s="99" t="s">
        <v>13</v>
      </c>
      <c r="B23" s="100"/>
      <c r="C23" s="100"/>
      <c r="D23" s="100"/>
      <c r="E23" s="100"/>
      <c r="F23" s="63">
        <v>90</v>
      </c>
      <c r="G23" s="4" t="s">
        <v>83</v>
      </c>
      <c r="H23" s="111" t="s">
        <v>16</v>
      </c>
      <c r="I23" s="111"/>
      <c r="J23" s="111"/>
      <c r="K23" s="111"/>
      <c r="L23" s="111" t="s">
        <v>24</v>
      </c>
      <c r="M23" s="111"/>
      <c r="N23" s="111"/>
      <c r="O23" s="112">
        <v>42</v>
      </c>
      <c r="Q23" s="2"/>
    </row>
    <row r="24" spans="1:17" ht="5.0999999999999996" customHeight="1" x14ac:dyDescent="0.2">
      <c r="A24" s="28"/>
      <c r="B24" s="21"/>
      <c r="C24" s="21"/>
      <c r="D24" s="21"/>
      <c r="E24" s="21"/>
      <c r="F24" s="26"/>
      <c r="H24" s="22"/>
      <c r="I24" s="22"/>
      <c r="J24" s="22"/>
      <c r="K24" s="22"/>
      <c r="L24" s="111"/>
      <c r="M24" s="111"/>
      <c r="N24" s="111"/>
      <c r="O24" s="112"/>
      <c r="Q24" s="2"/>
    </row>
    <row r="25" spans="1:17" ht="15" customHeight="1" x14ac:dyDescent="0.2">
      <c r="A25" s="99" t="s">
        <v>12</v>
      </c>
      <c r="B25" s="100"/>
      <c r="C25" s="100"/>
      <c r="D25" s="100"/>
      <c r="E25" s="100"/>
      <c r="F25" s="63">
        <f>F23*F19</f>
        <v>1800</v>
      </c>
      <c r="L25" s="111" t="s">
        <v>22</v>
      </c>
      <c r="M25" s="111"/>
      <c r="N25" s="111"/>
      <c r="O25" s="112">
        <v>6</v>
      </c>
      <c r="Q25" s="2"/>
    </row>
    <row r="26" spans="1:17" ht="5.0999999999999996" customHeight="1" x14ac:dyDescent="0.2">
      <c r="A26" s="28"/>
      <c r="B26" s="21"/>
      <c r="C26" s="21"/>
      <c r="D26" s="21"/>
      <c r="E26" s="21"/>
      <c r="F26" s="6"/>
      <c r="L26" s="111"/>
      <c r="M26" s="111"/>
      <c r="N26" s="111"/>
      <c r="O26" s="112"/>
      <c r="Q26" s="2"/>
    </row>
    <row r="27" spans="1:17" ht="15" customHeight="1" x14ac:dyDescent="0.2">
      <c r="A27" s="99" t="s">
        <v>19</v>
      </c>
      <c r="B27" s="100"/>
      <c r="C27" s="100"/>
      <c r="D27" s="100"/>
      <c r="E27" s="100"/>
      <c r="F27" s="63">
        <f>F15*F23</f>
        <v>18000</v>
      </c>
      <c r="L27" s="111" t="s">
        <v>23</v>
      </c>
      <c r="M27" s="111"/>
      <c r="N27" s="111"/>
      <c r="O27" s="112">
        <v>42</v>
      </c>
      <c r="Q27" s="2"/>
    </row>
    <row r="28" spans="1:17" ht="5.0999999999999996" customHeight="1" x14ac:dyDescent="0.2">
      <c r="A28" s="28"/>
      <c r="B28" s="21"/>
      <c r="C28" s="21"/>
      <c r="D28" s="21"/>
      <c r="E28" s="21"/>
      <c r="F28" s="26"/>
      <c r="L28" s="111"/>
      <c r="M28" s="111"/>
      <c r="N28" s="111"/>
      <c r="O28" s="112"/>
      <c r="Q28" s="2"/>
    </row>
    <row r="29" spans="1:17" x14ac:dyDescent="0.2">
      <c r="A29" s="99" t="s">
        <v>14</v>
      </c>
      <c r="B29" s="100"/>
      <c r="C29" s="100"/>
      <c r="D29" s="100"/>
      <c r="E29" s="100"/>
      <c r="F29" s="84">
        <f>G70</f>
        <v>9.2799999999999994</v>
      </c>
      <c r="Q29" s="2"/>
    </row>
    <row r="30" spans="1:17" ht="5.25" customHeight="1" x14ac:dyDescent="0.2">
      <c r="A30" s="3"/>
      <c r="Q30" s="2"/>
    </row>
    <row r="31" spans="1:17" x14ac:dyDescent="0.2">
      <c r="A31" s="102" t="s">
        <v>84</v>
      </c>
      <c r="B31" s="103"/>
      <c r="C31" s="103"/>
      <c r="D31" s="113">
        <f xml:space="preserve"> F27</f>
        <v>18000</v>
      </c>
      <c r="E31" s="114"/>
      <c r="F31" s="62">
        <f>F29*F27</f>
        <v>167040</v>
      </c>
      <c r="Q31" s="2"/>
    </row>
    <row r="32" spans="1:17" ht="13.5" thickBot="1" x14ac:dyDescent="0.25">
      <c r="A32" s="29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1"/>
    </row>
    <row r="33" spans="1:17" ht="14.25" thickTop="1" thickBot="1" x14ac:dyDescent="0.25">
      <c r="A33" s="40"/>
      <c r="B33" s="40"/>
      <c r="C33" s="40"/>
      <c r="D33" s="40"/>
      <c r="F33" s="40"/>
      <c r="G33" s="40"/>
      <c r="H33" s="40"/>
    </row>
    <row r="34" spans="1:17" x14ac:dyDescent="0.2">
      <c r="A34" s="42"/>
      <c r="B34" s="41"/>
      <c r="C34" s="41"/>
      <c r="D34" s="41"/>
      <c r="E34" s="41"/>
      <c r="F34" s="41"/>
      <c r="G34" s="41"/>
      <c r="H34" s="11"/>
      <c r="J34" s="42"/>
      <c r="K34" s="41"/>
      <c r="L34" s="41"/>
      <c r="M34" s="41"/>
      <c r="N34" s="41"/>
      <c r="O34" s="41"/>
      <c r="P34" s="41"/>
      <c r="Q34" s="11"/>
    </row>
    <row r="35" spans="1:17" x14ac:dyDescent="0.2">
      <c r="A35" s="126" t="s">
        <v>36</v>
      </c>
      <c r="B35" s="127"/>
      <c r="C35" s="127"/>
      <c r="D35" s="127"/>
      <c r="E35" s="127"/>
      <c r="F35" s="127"/>
      <c r="G35" s="127"/>
      <c r="H35" s="128"/>
      <c r="I35" s="43"/>
      <c r="J35" s="126" t="s">
        <v>46</v>
      </c>
      <c r="K35" s="127"/>
      <c r="L35" s="127"/>
      <c r="M35" s="127"/>
      <c r="N35" s="127"/>
      <c r="O35" s="127"/>
      <c r="P35" s="127"/>
      <c r="Q35" s="128"/>
    </row>
    <row r="36" spans="1:17" ht="13.5" thickBot="1" x14ac:dyDescent="0.25">
      <c r="A36" s="12" t="s">
        <v>3</v>
      </c>
      <c r="B36" s="34"/>
      <c r="C36" s="34"/>
      <c r="D36" s="34"/>
      <c r="E36" s="34"/>
      <c r="G36" s="34"/>
      <c r="H36" s="47"/>
      <c r="I36" s="34"/>
      <c r="J36" s="12" t="s">
        <v>56</v>
      </c>
      <c r="Q36" s="13"/>
    </row>
    <row r="37" spans="1:17" ht="15" customHeight="1" thickBot="1" x14ac:dyDescent="0.25">
      <c r="A37" s="129" t="s">
        <v>87</v>
      </c>
      <c r="B37" s="130"/>
      <c r="C37" s="130"/>
      <c r="D37" s="130"/>
      <c r="E37" s="130"/>
      <c r="F37" s="131"/>
      <c r="G37" s="118">
        <v>5.59</v>
      </c>
      <c r="H37" s="118"/>
      <c r="I37" s="45"/>
      <c r="J37" s="115" t="s">
        <v>47</v>
      </c>
      <c r="K37" s="116"/>
      <c r="L37" s="116"/>
      <c r="M37" s="116"/>
      <c r="N37" s="119"/>
      <c r="O37" s="119"/>
      <c r="P37" s="119"/>
      <c r="Q37" s="120"/>
    </row>
    <row r="38" spans="1:17" ht="15" customHeight="1" thickBot="1" x14ac:dyDescent="0.25">
      <c r="A38" s="115" t="s">
        <v>26</v>
      </c>
      <c r="B38" s="116"/>
      <c r="C38" s="116"/>
      <c r="D38" s="116"/>
      <c r="E38" s="116"/>
      <c r="F38" s="117"/>
      <c r="G38" s="118">
        <v>4</v>
      </c>
      <c r="H38" s="118"/>
      <c r="I38" s="45"/>
      <c r="J38" s="115" t="s">
        <v>48</v>
      </c>
      <c r="K38" s="116"/>
      <c r="L38" s="116"/>
      <c r="M38" s="116"/>
      <c r="N38" s="119"/>
      <c r="O38" s="119"/>
      <c r="P38" s="119"/>
      <c r="Q38" s="120"/>
    </row>
    <row r="39" spans="1:17" x14ac:dyDescent="0.2">
      <c r="A39" s="121" t="s">
        <v>1</v>
      </c>
      <c r="B39" s="100"/>
      <c r="C39" s="100"/>
      <c r="D39" s="100"/>
      <c r="E39" s="100"/>
      <c r="F39" s="100"/>
      <c r="G39" s="122">
        <f>G37/G38</f>
        <v>1.3975</v>
      </c>
      <c r="H39" s="123"/>
      <c r="I39" s="44"/>
      <c r="J39" s="115" t="s">
        <v>49</v>
      </c>
      <c r="K39" s="116"/>
      <c r="L39" s="116"/>
      <c r="M39" s="116"/>
      <c r="N39" s="124">
        <v>150000</v>
      </c>
      <c r="O39" s="124"/>
      <c r="P39" s="124"/>
      <c r="Q39" s="125"/>
    </row>
    <row r="40" spans="1:17" ht="15" x14ac:dyDescent="0.35">
      <c r="A40" s="16"/>
      <c r="H40" s="48"/>
      <c r="I40" s="7"/>
      <c r="J40" s="115" t="s">
        <v>50</v>
      </c>
      <c r="K40" s="116"/>
      <c r="L40" s="116"/>
      <c r="M40" s="116"/>
      <c r="N40" s="116"/>
      <c r="O40" s="116"/>
      <c r="P40" s="141">
        <v>0.08</v>
      </c>
      <c r="Q40" s="142"/>
    </row>
    <row r="41" spans="1:17" x14ac:dyDescent="0.2">
      <c r="A41" s="12" t="s">
        <v>27</v>
      </c>
      <c r="H41" s="49"/>
      <c r="I41" s="8"/>
      <c r="J41" s="115" t="s">
        <v>51</v>
      </c>
      <c r="K41" s="116"/>
      <c r="L41" s="116"/>
      <c r="M41" s="116"/>
      <c r="N41" s="116"/>
      <c r="O41" s="116"/>
      <c r="P41" s="143">
        <f>N39*P40</f>
        <v>12000</v>
      </c>
      <c r="Q41" s="144"/>
    </row>
    <row r="42" spans="1:17" x14ac:dyDescent="0.2">
      <c r="A42" s="12"/>
      <c r="D42" s="18" t="s">
        <v>28</v>
      </c>
      <c r="E42" s="18" t="s">
        <v>29</v>
      </c>
      <c r="F42" s="18" t="s">
        <v>31</v>
      </c>
      <c r="G42" s="145" t="s">
        <v>32</v>
      </c>
      <c r="H42" s="144"/>
      <c r="I42" s="22"/>
      <c r="J42" s="146" t="s">
        <v>52</v>
      </c>
      <c r="K42" s="147"/>
      <c r="L42" s="147"/>
      <c r="M42" s="147"/>
      <c r="N42" s="147"/>
      <c r="O42" s="148"/>
      <c r="P42" s="149">
        <f>P41/F27</f>
        <v>0.66666666666666663</v>
      </c>
      <c r="Q42" s="150"/>
    </row>
    <row r="43" spans="1:17" ht="15" customHeight="1" x14ac:dyDescent="0.2">
      <c r="A43" s="132" t="s">
        <v>34</v>
      </c>
      <c r="B43" s="133"/>
      <c r="C43" s="134"/>
      <c r="D43" s="27">
        <v>12</v>
      </c>
      <c r="E43" s="18" t="s">
        <v>30</v>
      </c>
      <c r="F43" s="36">
        <v>30</v>
      </c>
      <c r="G43" s="135">
        <f>D43*F43</f>
        <v>360</v>
      </c>
      <c r="H43" s="136"/>
      <c r="I43" s="45"/>
      <c r="J43" s="12" t="s">
        <v>57</v>
      </c>
      <c r="Q43" s="13"/>
    </row>
    <row r="44" spans="1:17" ht="15" customHeight="1" x14ac:dyDescent="0.2">
      <c r="A44" s="132" t="s">
        <v>85</v>
      </c>
      <c r="B44" s="133"/>
      <c r="C44" s="134"/>
      <c r="D44" s="27">
        <v>1</v>
      </c>
      <c r="E44" s="35" t="s">
        <v>33</v>
      </c>
      <c r="F44" s="37">
        <v>480</v>
      </c>
      <c r="G44" s="137">
        <f>D44*F44</f>
        <v>480</v>
      </c>
      <c r="H44" s="138"/>
      <c r="I44" s="38"/>
      <c r="J44" s="139" t="s">
        <v>53</v>
      </c>
      <c r="K44" s="140"/>
      <c r="L44" s="140"/>
      <c r="M44" s="140"/>
      <c r="N44" s="140"/>
      <c r="O44" s="140"/>
      <c r="P44" s="141">
        <v>0.08</v>
      </c>
      <c r="Q44" s="142"/>
    </row>
    <row r="45" spans="1:17" ht="15" customHeight="1" x14ac:dyDescent="0.2">
      <c r="A45" s="132" t="s">
        <v>0</v>
      </c>
      <c r="B45" s="133"/>
      <c r="C45" s="133"/>
      <c r="D45" s="133"/>
      <c r="E45" s="133"/>
      <c r="F45" s="134"/>
      <c r="G45" s="156">
        <v>8000</v>
      </c>
      <c r="H45" s="157"/>
      <c r="I45" s="46"/>
      <c r="J45" s="55" t="s">
        <v>54</v>
      </c>
      <c r="K45" s="18"/>
      <c r="L45" s="18"/>
      <c r="M45" s="18"/>
      <c r="N45" s="18"/>
      <c r="O45" s="18"/>
      <c r="P45" s="143">
        <f>N39*P44</f>
        <v>12000</v>
      </c>
      <c r="Q45" s="144"/>
    </row>
    <row r="46" spans="1:17" x14ac:dyDescent="0.2">
      <c r="A46" s="146" t="s">
        <v>35</v>
      </c>
      <c r="B46" s="147"/>
      <c r="C46" s="147"/>
      <c r="D46" s="147"/>
      <c r="E46" s="147"/>
      <c r="F46" s="148"/>
      <c r="G46" s="158">
        <f>(G43+G44)/G45</f>
        <v>0.105</v>
      </c>
      <c r="H46" s="159"/>
      <c r="I46" s="33"/>
      <c r="J46" s="160" t="s">
        <v>55</v>
      </c>
      <c r="K46" s="161"/>
      <c r="L46" s="161"/>
      <c r="M46" s="161"/>
      <c r="N46" s="161"/>
      <c r="O46" s="161"/>
      <c r="P46" s="149">
        <f>P45/F27</f>
        <v>0.66666666666666663</v>
      </c>
      <c r="Q46" s="150"/>
    </row>
    <row r="47" spans="1:17" x14ac:dyDescent="0.2">
      <c r="A47" s="16"/>
      <c r="G47" s="33"/>
      <c r="H47" s="50"/>
      <c r="I47" s="33"/>
      <c r="J47" s="15"/>
      <c r="Q47" s="13"/>
    </row>
    <row r="48" spans="1:17" x14ac:dyDescent="0.2">
      <c r="A48" s="12" t="s">
        <v>4</v>
      </c>
      <c r="H48" s="14"/>
      <c r="I48" s="6"/>
      <c r="J48" s="12" t="s">
        <v>58</v>
      </c>
      <c r="Q48" s="13"/>
    </row>
    <row r="49" spans="1:17" x14ac:dyDescent="0.2">
      <c r="A49" s="12"/>
      <c r="D49" s="18" t="s">
        <v>28</v>
      </c>
      <c r="E49" s="18" t="s">
        <v>29</v>
      </c>
      <c r="F49" s="18" t="s">
        <v>37</v>
      </c>
      <c r="G49" s="145" t="s">
        <v>38</v>
      </c>
      <c r="H49" s="144"/>
      <c r="I49" s="22"/>
      <c r="J49" s="55" t="s">
        <v>59</v>
      </c>
      <c r="K49" s="18"/>
      <c r="L49" s="18"/>
      <c r="M49" s="18" t="s">
        <v>64</v>
      </c>
      <c r="N49" s="145" t="s">
        <v>61</v>
      </c>
      <c r="O49" s="145"/>
      <c r="P49" s="145" t="s">
        <v>60</v>
      </c>
      <c r="Q49" s="144"/>
    </row>
    <row r="50" spans="1:17" x14ac:dyDescent="0.2">
      <c r="A50" s="151" t="s">
        <v>43</v>
      </c>
      <c r="B50" s="152"/>
      <c r="C50" s="152"/>
      <c r="D50" s="27">
        <v>6</v>
      </c>
      <c r="E50" s="18" t="s">
        <v>39</v>
      </c>
      <c r="F50" s="36">
        <v>550</v>
      </c>
      <c r="G50" s="153">
        <f>D50*F50</f>
        <v>3300</v>
      </c>
      <c r="H50" s="154"/>
      <c r="I50" s="38"/>
      <c r="J50" s="115" t="s">
        <v>62</v>
      </c>
      <c r="K50" s="116"/>
      <c r="L50" s="116"/>
      <c r="M50" s="52" t="s">
        <v>63</v>
      </c>
      <c r="N50" s="155">
        <v>2351</v>
      </c>
      <c r="O50" s="155"/>
      <c r="P50" s="137">
        <f>N50*12</f>
        <v>28212</v>
      </c>
      <c r="Q50" s="138"/>
    </row>
    <row r="51" spans="1:17" ht="15" customHeight="1" x14ac:dyDescent="0.2">
      <c r="A51" s="132" t="s">
        <v>40</v>
      </c>
      <c r="B51" s="133"/>
      <c r="C51" s="134"/>
      <c r="D51" s="27"/>
      <c r="E51" s="32" t="s">
        <v>29</v>
      </c>
      <c r="F51" s="36"/>
      <c r="G51" s="162">
        <f>D51*F51</f>
        <v>0</v>
      </c>
      <c r="H51" s="163"/>
      <c r="I51" s="38"/>
      <c r="J51" s="139" t="s">
        <v>67</v>
      </c>
      <c r="K51" s="140"/>
      <c r="L51" s="140"/>
      <c r="M51" s="53">
        <v>0.45</v>
      </c>
      <c r="N51" s="143">
        <f>N50*M51</f>
        <v>1057.95</v>
      </c>
      <c r="O51" s="145"/>
      <c r="P51" s="143">
        <f>N51*12</f>
        <v>12695.400000000001</v>
      </c>
      <c r="Q51" s="144"/>
    </row>
    <row r="52" spans="1:17" ht="15" customHeight="1" x14ac:dyDescent="0.2">
      <c r="A52" s="132" t="s">
        <v>41</v>
      </c>
      <c r="B52" s="133"/>
      <c r="C52" s="134"/>
      <c r="D52" s="27"/>
      <c r="E52" s="32" t="s">
        <v>29</v>
      </c>
      <c r="F52" s="36"/>
      <c r="G52" s="162">
        <f>D52*F52</f>
        <v>0</v>
      </c>
      <c r="H52" s="163"/>
      <c r="I52" s="38"/>
      <c r="J52" s="115" t="s">
        <v>65</v>
      </c>
      <c r="K52" s="116"/>
      <c r="L52" s="116"/>
      <c r="M52" s="116"/>
      <c r="N52" s="116"/>
      <c r="O52" s="116"/>
      <c r="P52" s="164">
        <f>SUM(P50:P51)</f>
        <v>40907.4</v>
      </c>
      <c r="Q52" s="144"/>
    </row>
    <row r="53" spans="1:17" ht="15" customHeight="1" x14ac:dyDescent="0.2">
      <c r="A53" s="132" t="s">
        <v>42</v>
      </c>
      <c r="B53" s="133"/>
      <c r="C53" s="133"/>
      <c r="D53" s="27"/>
      <c r="E53" s="18" t="s">
        <v>29</v>
      </c>
      <c r="F53" s="36"/>
      <c r="G53" s="162">
        <f>D53*F53</f>
        <v>0</v>
      </c>
      <c r="H53" s="163"/>
      <c r="I53" s="38"/>
      <c r="J53" s="121" t="s">
        <v>66</v>
      </c>
      <c r="K53" s="100"/>
      <c r="L53" s="100"/>
      <c r="M53" s="100"/>
      <c r="N53" s="100"/>
      <c r="O53" s="100"/>
      <c r="P53" s="167">
        <f>P52/F27</f>
        <v>2.2726333333333333</v>
      </c>
      <c r="Q53" s="168"/>
    </row>
    <row r="54" spans="1:17" ht="15" customHeight="1" x14ac:dyDescent="0.2">
      <c r="A54" s="169" t="s">
        <v>44</v>
      </c>
      <c r="B54" s="170"/>
      <c r="C54" s="170"/>
      <c r="D54" s="170"/>
      <c r="E54" s="170"/>
      <c r="F54" s="170"/>
      <c r="G54" s="162">
        <f>SUM(G50:H53)</f>
        <v>3300</v>
      </c>
      <c r="H54" s="163"/>
      <c r="I54" s="38"/>
      <c r="J54" s="15"/>
      <c r="Q54" s="13"/>
    </row>
    <row r="55" spans="1:17" ht="15" customHeight="1" x14ac:dyDescent="0.2">
      <c r="A55" s="169" t="s">
        <v>45</v>
      </c>
      <c r="B55" s="170"/>
      <c r="C55" s="170"/>
      <c r="D55" s="170"/>
      <c r="E55" s="170"/>
      <c r="F55" s="170"/>
      <c r="G55" s="199">
        <v>7000</v>
      </c>
      <c r="H55" s="200"/>
      <c r="I55" s="46"/>
      <c r="J55" s="12" t="s">
        <v>75</v>
      </c>
      <c r="Q55" s="13"/>
    </row>
    <row r="56" spans="1:17" ht="15" customHeight="1" x14ac:dyDescent="0.2">
      <c r="A56" s="201" t="s">
        <v>2</v>
      </c>
      <c r="B56" s="202"/>
      <c r="C56" s="202"/>
      <c r="D56" s="202"/>
      <c r="E56" s="202"/>
      <c r="F56" s="202"/>
      <c r="G56" s="158">
        <f>G54/G55</f>
        <v>0.47142857142857142</v>
      </c>
      <c r="H56" s="159"/>
      <c r="I56" s="33"/>
      <c r="J56" s="115" t="s">
        <v>68</v>
      </c>
      <c r="K56" s="116"/>
      <c r="L56" s="116"/>
      <c r="M56" s="116"/>
      <c r="N56" s="116"/>
      <c r="O56" s="116"/>
      <c r="P56" s="165">
        <f>N39*0.01</f>
        <v>1500</v>
      </c>
      <c r="Q56" s="166"/>
    </row>
    <row r="57" spans="1:17" ht="15" customHeight="1" x14ac:dyDescent="0.2">
      <c r="A57" s="51"/>
      <c r="G57" s="33"/>
      <c r="H57" s="50"/>
      <c r="I57" s="33"/>
      <c r="J57" s="115" t="s">
        <v>69</v>
      </c>
      <c r="K57" s="116"/>
      <c r="L57" s="116"/>
      <c r="M57" s="116"/>
      <c r="N57" s="116"/>
      <c r="O57" s="116"/>
      <c r="P57" s="155">
        <v>90.54</v>
      </c>
      <c r="Q57" s="198"/>
    </row>
    <row r="58" spans="1:17" x14ac:dyDescent="0.2">
      <c r="A58" s="12" t="s">
        <v>5</v>
      </c>
      <c r="H58" s="17"/>
      <c r="I58" s="9"/>
      <c r="J58" s="115" t="s">
        <v>70</v>
      </c>
      <c r="K58" s="116"/>
      <c r="L58" s="116"/>
      <c r="M58" s="116"/>
      <c r="N58" s="116"/>
      <c r="O58" s="116"/>
      <c r="P58" s="194">
        <v>3000</v>
      </c>
      <c r="Q58" s="195"/>
    </row>
    <row r="59" spans="1:17" ht="15" customHeight="1" x14ac:dyDescent="0.2">
      <c r="F59" s="19" t="s">
        <v>86</v>
      </c>
      <c r="G59" s="61"/>
      <c r="I59" s="38"/>
      <c r="J59" s="115" t="s">
        <v>71</v>
      </c>
      <c r="K59" s="116"/>
      <c r="L59" s="116"/>
      <c r="M59" s="116"/>
      <c r="N59" s="116"/>
      <c r="O59" s="116"/>
      <c r="P59" s="194">
        <v>500</v>
      </c>
      <c r="Q59" s="195"/>
    </row>
    <row r="60" spans="1:17" ht="15" customHeight="1" x14ac:dyDescent="0.2">
      <c r="A60" s="192" t="s">
        <v>7</v>
      </c>
      <c r="B60" s="193"/>
      <c r="C60" s="193"/>
      <c r="D60" s="193"/>
      <c r="E60" s="193"/>
      <c r="F60" s="27">
        <v>0.02</v>
      </c>
      <c r="G60" s="137">
        <f>F60*N39</f>
        <v>3000</v>
      </c>
      <c r="H60" s="138"/>
      <c r="I60" s="39"/>
      <c r="J60" s="115" t="s">
        <v>73</v>
      </c>
      <c r="K60" s="116"/>
      <c r="L60" s="116"/>
      <c r="M60" s="116"/>
      <c r="N60" s="116"/>
      <c r="O60" s="116"/>
      <c r="P60" s="194">
        <v>700</v>
      </c>
      <c r="Q60" s="195"/>
    </row>
    <row r="61" spans="1:17" x14ac:dyDescent="0.2">
      <c r="A61" s="146" t="s">
        <v>6</v>
      </c>
      <c r="B61" s="147"/>
      <c r="C61" s="147"/>
      <c r="D61" s="147"/>
      <c r="E61" s="147"/>
      <c r="F61" s="148"/>
      <c r="G61" s="196">
        <f>G60/F25</f>
        <v>1.6666666666666667</v>
      </c>
      <c r="H61" s="197"/>
      <c r="J61" s="115" t="s">
        <v>72</v>
      </c>
      <c r="K61" s="116"/>
      <c r="L61" s="116"/>
      <c r="M61" s="116"/>
      <c r="N61" s="116"/>
      <c r="O61" s="116"/>
      <c r="P61" s="143">
        <f>SUM(P56:Q60)</f>
        <v>5790.54</v>
      </c>
      <c r="Q61" s="144"/>
    </row>
    <row r="62" spans="1:17" x14ac:dyDescent="0.2">
      <c r="A62" s="16"/>
      <c r="B62" s="10"/>
      <c r="H62" s="13"/>
      <c r="J62" s="121" t="s">
        <v>74</v>
      </c>
      <c r="K62" s="100"/>
      <c r="L62" s="100"/>
      <c r="M62" s="100"/>
      <c r="N62" s="100"/>
      <c r="O62" s="100"/>
      <c r="P62" s="149">
        <f>P61/F27</f>
        <v>0.32169666666666669</v>
      </c>
      <c r="Q62" s="150"/>
    </row>
    <row r="63" spans="1:17" x14ac:dyDescent="0.2">
      <c r="A63" s="16"/>
      <c r="B63" s="10"/>
      <c r="H63" s="13"/>
      <c r="J63" s="57"/>
      <c r="K63" s="21"/>
      <c r="L63" s="21"/>
      <c r="M63" s="21"/>
      <c r="N63" s="21"/>
      <c r="O63" s="21"/>
      <c r="P63" s="58"/>
      <c r="Q63" s="59"/>
    </row>
    <row r="64" spans="1:17" ht="15.75" customHeight="1" thickBot="1" x14ac:dyDescent="0.3">
      <c r="A64" s="184" t="s">
        <v>76</v>
      </c>
      <c r="B64" s="185"/>
      <c r="C64" s="185"/>
      <c r="D64" s="185"/>
      <c r="E64" s="185"/>
      <c r="F64" s="185"/>
      <c r="G64" s="186">
        <f>G39+G46+G56+G61</f>
        <v>3.640595238095238</v>
      </c>
      <c r="H64" s="187"/>
      <c r="J64" s="188" t="s">
        <v>77</v>
      </c>
      <c r="K64" s="189"/>
      <c r="L64" s="189"/>
      <c r="M64" s="189"/>
      <c r="N64" s="189"/>
      <c r="O64" s="189"/>
      <c r="P64" s="190">
        <f>P42+P46+P53+P62</f>
        <v>3.9276633333333328</v>
      </c>
      <c r="Q64" s="191"/>
    </row>
    <row r="65" spans="1:16" ht="13.5" thickBot="1" x14ac:dyDescent="0.25">
      <c r="A65" s="5"/>
      <c r="B65" s="10"/>
    </row>
    <row r="66" spans="1:16" x14ac:dyDescent="0.2">
      <c r="A66" s="177" t="s">
        <v>79</v>
      </c>
      <c r="B66" s="178"/>
      <c r="C66" s="178"/>
      <c r="D66" s="178"/>
      <c r="E66" s="178"/>
      <c r="F66" s="178"/>
      <c r="G66" s="179">
        <f>G64+P64</f>
        <v>7.5682585714285704</v>
      </c>
      <c r="H66" s="180"/>
      <c r="P66" s="54"/>
    </row>
    <row r="67" spans="1:16" x14ac:dyDescent="0.2">
      <c r="A67" s="121" t="s">
        <v>78</v>
      </c>
      <c r="B67" s="100"/>
      <c r="C67" s="100"/>
      <c r="D67" s="100"/>
      <c r="E67" s="100"/>
      <c r="F67" s="100"/>
      <c r="G67" s="171">
        <v>0.08</v>
      </c>
      <c r="H67" s="172"/>
    </row>
    <row r="68" spans="1:16" x14ac:dyDescent="0.2">
      <c r="A68" s="121" t="s">
        <v>80</v>
      </c>
      <c r="B68" s="100"/>
      <c r="C68" s="100"/>
      <c r="D68" s="100"/>
      <c r="E68" s="100"/>
      <c r="F68" s="100"/>
      <c r="G68" s="181">
        <f>(G66*G67)+G66</f>
        <v>8.1737192571428565</v>
      </c>
      <c r="H68" s="182"/>
    </row>
    <row r="69" spans="1:16" x14ac:dyDescent="0.2">
      <c r="A69" s="121" t="s">
        <v>81</v>
      </c>
      <c r="B69" s="116"/>
      <c r="C69" s="116"/>
      <c r="D69" s="116"/>
      <c r="E69" s="116"/>
      <c r="F69" s="116"/>
      <c r="G69" s="171">
        <v>0.13500000000000001</v>
      </c>
      <c r="H69" s="172"/>
      <c r="P69" s="56"/>
    </row>
    <row r="70" spans="1:16" ht="13.5" thickBot="1" x14ac:dyDescent="0.25">
      <c r="A70" s="173" t="s">
        <v>82</v>
      </c>
      <c r="B70" s="174"/>
      <c r="C70" s="174"/>
      <c r="D70" s="174"/>
      <c r="E70" s="174"/>
      <c r="F70" s="174"/>
      <c r="G70" s="175">
        <f>ROUND((G68*G69)+G68,2)</f>
        <v>9.2799999999999994</v>
      </c>
      <c r="H70" s="176"/>
      <c r="P70" s="56"/>
    </row>
    <row r="71" spans="1:16" x14ac:dyDescent="0.2">
      <c r="A71" s="21"/>
      <c r="B71" s="25"/>
      <c r="C71" s="25"/>
      <c r="D71" s="25"/>
      <c r="E71" s="25"/>
      <c r="F71" s="25"/>
      <c r="G71" s="60"/>
      <c r="H71" s="60"/>
      <c r="P71" s="56"/>
    </row>
    <row r="72" spans="1:16" x14ac:dyDescent="0.2">
      <c r="A72" s="21"/>
      <c r="B72" s="25"/>
      <c r="C72" s="25"/>
      <c r="D72" s="25"/>
      <c r="E72" s="25"/>
      <c r="F72" s="25"/>
      <c r="G72" s="60"/>
      <c r="H72" s="60"/>
      <c r="P72" s="56"/>
    </row>
    <row r="73" spans="1:16" x14ac:dyDescent="0.2">
      <c r="A73" s="21" t="s">
        <v>89</v>
      </c>
      <c r="B73" s="25"/>
      <c r="C73" s="25"/>
      <c r="D73" s="25"/>
      <c r="E73" s="25"/>
      <c r="F73" s="25"/>
      <c r="G73" s="60"/>
      <c r="H73" s="60"/>
      <c r="P73" s="56"/>
    </row>
    <row r="74" spans="1:16" x14ac:dyDescent="0.2">
      <c r="A74" s="21"/>
      <c r="B74" s="25"/>
      <c r="C74" s="25"/>
      <c r="D74" s="25"/>
      <c r="E74" s="25"/>
      <c r="F74" s="25"/>
      <c r="G74" s="60"/>
      <c r="H74" s="60"/>
      <c r="P74" s="56"/>
    </row>
    <row r="76" spans="1:16" x14ac:dyDescent="0.2">
      <c r="A76" s="1" t="s">
        <v>90</v>
      </c>
    </row>
  </sheetData>
  <mergeCells count="122">
    <mergeCell ref="A69:F69"/>
    <mergeCell ref="G69:H69"/>
    <mergeCell ref="A70:F70"/>
    <mergeCell ref="G70:H70"/>
    <mergeCell ref="A66:F66"/>
    <mergeCell ref="G66:H66"/>
    <mergeCell ref="A67:F67"/>
    <mergeCell ref="G67:H67"/>
    <mergeCell ref="A68:F68"/>
    <mergeCell ref="G68:H68"/>
    <mergeCell ref="J62:O62"/>
    <mergeCell ref="P62:Q62"/>
    <mergeCell ref="A64:F64"/>
    <mergeCell ref="G64:H64"/>
    <mergeCell ref="J64:O64"/>
    <mergeCell ref="P64:Q64"/>
    <mergeCell ref="A60:E60"/>
    <mergeCell ref="G60:H60"/>
    <mergeCell ref="J60:O60"/>
    <mergeCell ref="P60:Q60"/>
    <mergeCell ref="A61:F61"/>
    <mergeCell ref="G61:H61"/>
    <mergeCell ref="J61:O61"/>
    <mergeCell ref="P61:Q61"/>
    <mergeCell ref="J57:O57"/>
    <mergeCell ref="P57:Q57"/>
    <mergeCell ref="J58:O58"/>
    <mergeCell ref="P58:Q58"/>
    <mergeCell ref="J59:O59"/>
    <mergeCell ref="P59:Q59"/>
    <mergeCell ref="A55:F55"/>
    <mergeCell ref="G55:H55"/>
    <mergeCell ref="A56:F56"/>
    <mergeCell ref="G56:H56"/>
    <mergeCell ref="J56:O56"/>
    <mergeCell ref="P56:Q56"/>
    <mergeCell ref="A53:C53"/>
    <mergeCell ref="G53:H53"/>
    <mergeCell ref="J53:O53"/>
    <mergeCell ref="P53:Q53"/>
    <mergeCell ref="A54:F54"/>
    <mergeCell ref="G54:H54"/>
    <mergeCell ref="A51:C51"/>
    <mergeCell ref="G51:H51"/>
    <mergeCell ref="J51:L51"/>
    <mergeCell ref="N51:O51"/>
    <mergeCell ref="P51:Q51"/>
    <mergeCell ref="A52:C52"/>
    <mergeCell ref="G52:H52"/>
    <mergeCell ref="J52:O52"/>
    <mergeCell ref="P52:Q52"/>
    <mergeCell ref="G49:H49"/>
    <mergeCell ref="N49:O49"/>
    <mergeCell ref="P49:Q49"/>
    <mergeCell ref="A50:C50"/>
    <mergeCell ref="G50:H50"/>
    <mergeCell ref="J50:L50"/>
    <mergeCell ref="N50:O50"/>
    <mergeCell ref="P50:Q50"/>
    <mergeCell ref="A45:F45"/>
    <mergeCell ref="G45:H45"/>
    <mergeCell ref="P45:Q45"/>
    <mergeCell ref="A46:F46"/>
    <mergeCell ref="G46:H46"/>
    <mergeCell ref="J46:O46"/>
    <mergeCell ref="P46:Q46"/>
    <mergeCell ref="A43:C43"/>
    <mergeCell ref="G43:H43"/>
    <mergeCell ref="A44:C44"/>
    <mergeCell ref="G44:H44"/>
    <mergeCell ref="J44:O44"/>
    <mergeCell ref="P44:Q44"/>
    <mergeCell ref="J40:O40"/>
    <mergeCell ref="P40:Q40"/>
    <mergeCell ref="J41:O41"/>
    <mergeCell ref="P41:Q41"/>
    <mergeCell ref="G42:H42"/>
    <mergeCell ref="J42:O42"/>
    <mergeCell ref="P42:Q42"/>
    <mergeCell ref="A38:F38"/>
    <mergeCell ref="G38:H38"/>
    <mergeCell ref="J38:M38"/>
    <mergeCell ref="N38:Q38"/>
    <mergeCell ref="A39:F39"/>
    <mergeCell ref="G39:H39"/>
    <mergeCell ref="J39:M39"/>
    <mergeCell ref="N39:Q39"/>
    <mergeCell ref="A35:H35"/>
    <mergeCell ref="J35:Q35"/>
    <mergeCell ref="A37:F37"/>
    <mergeCell ref="G37:H37"/>
    <mergeCell ref="J37:M37"/>
    <mergeCell ref="N37:Q37"/>
    <mergeCell ref="A27:E27"/>
    <mergeCell ref="L27:N28"/>
    <mergeCell ref="O27:O28"/>
    <mergeCell ref="A29:E29"/>
    <mergeCell ref="A31:C31"/>
    <mergeCell ref="D31:E31"/>
    <mergeCell ref="A23:E23"/>
    <mergeCell ref="H23:K23"/>
    <mergeCell ref="L23:N24"/>
    <mergeCell ref="O23:O24"/>
    <mergeCell ref="A25:E25"/>
    <mergeCell ref="L25:N26"/>
    <mergeCell ref="O25:O26"/>
    <mergeCell ref="A1:Q1"/>
    <mergeCell ref="A2:Q2"/>
    <mergeCell ref="A4:H4"/>
    <mergeCell ref="J4:Q4"/>
    <mergeCell ref="H16:Q19"/>
    <mergeCell ref="A17:E17"/>
    <mergeCell ref="A19:E19"/>
    <mergeCell ref="A21:E21"/>
    <mergeCell ref="F21:G21"/>
    <mergeCell ref="J21:N21"/>
    <mergeCell ref="A9:Q9"/>
    <mergeCell ref="A11:Q11"/>
    <mergeCell ref="A12:C12"/>
    <mergeCell ref="D12:E12"/>
    <mergeCell ref="A15:E15"/>
    <mergeCell ref="H12:Q15"/>
  </mergeCells>
  <pageMargins left="0.25" right="0.25" top="0.27" bottom="0.31" header="0.3" footer="0.3"/>
  <pageSetup paperSize="9" scale="8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76"/>
  <sheetViews>
    <sheetView topLeftCell="A10" zoomScaleNormal="100" workbookViewId="0">
      <selection activeCell="V23" sqref="U23:V23"/>
    </sheetView>
  </sheetViews>
  <sheetFormatPr defaultColWidth="5.7109375" defaultRowHeight="12.75" x14ac:dyDescent="0.2"/>
  <cols>
    <col min="1" max="2" width="5.7109375" style="1"/>
    <col min="3" max="3" width="6.7109375" style="1" customWidth="1"/>
    <col min="4" max="5" width="5.7109375" style="1"/>
    <col min="6" max="6" width="10.28515625" style="1" customWidth="1"/>
    <col min="7" max="8" width="5.7109375" style="1"/>
    <col min="9" max="9" width="0.140625" style="1" customWidth="1"/>
    <col min="10" max="12" width="5.7109375" style="1"/>
    <col min="13" max="13" width="6.42578125" style="1" bestFit="1" customWidth="1"/>
    <col min="14" max="14" width="5.7109375" style="1"/>
    <col min="15" max="15" width="6.42578125" style="1" customWidth="1"/>
    <col min="16" max="16" width="5.7109375" style="1"/>
    <col min="17" max="17" width="4.5703125" style="1" customWidth="1"/>
    <col min="18" max="16384" width="5.7109375" style="1"/>
  </cols>
  <sheetData>
    <row r="1" spans="1:17" ht="41.25" x14ac:dyDescent="0.8">
      <c r="A1" s="91" t="s">
        <v>92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</row>
    <row r="2" spans="1:17" ht="15" customHeight="1" x14ac:dyDescent="0.2">
      <c r="A2" s="203" t="s">
        <v>93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</row>
    <row r="3" spans="1:17" ht="18.75" x14ac:dyDescent="0.3">
      <c r="B3" s="64" t="s">
        <v>91</v>
      </c>
    </row>
    <row r="4" spans="1:17" ht="18" x14ac:dyDescent="0.2">
      <c r="A4" s="203" t="s">
        <v>94</v>
      </c>
      <c r="B4" s="203"/>
      <c r="C4" s="203"/>
      <c r="D4" s="203"/>
      <c r="E4" s="203"/>
      <c r="F4" s="203"/>
      <c r="G4" s="203"/>
      <c r="H4" s="203"/>
      <c r="J4" s="203" t="s">
        <v>95</v>
      </c>
      <c r="K4" s="203"/>
      <c r="L4" s="203"/>
      <c r="M4" s="203"/>
      <c r="N4" s="203"/>
      <c r="O4" s="203"/>
      <c r="P4" s="203"/>
      <c r="Q4" s="203"/>
    </row>
    <row r="6" spans="1:17" s="5" customFormat="1" x14ac:dyDescent="0.2">
      <c r="A6" s="5" t="s">
        <v>88</v>
      </c>
      <c r="L6" s="66" t="s">
        <v>96</v>
      </c>
      <c r="M6" s="65">
        <v>5</v>
      </c>
    </row>
    <row r="7" spans="1:17" s="5" customFormat="1" x14ac:dyDescent="0.2">
      <c r="L7" s="66" t="s">
        <v>97</v>
      </c>
      <c r="M7" s="65">
        <v>1</v>
      </c>
    </row>
    <row r="8" spans="1:17" s="5" customFormat="1" x14ac:dyDescent="0.2">
      <c r="A8" s="5" t="s">
        <v>119</v>
      </c>
    </row>
    <row r="9" spans="1:17" x14ac:dyDescent="0.2">
      <c r="A9" s="102" t="s">
        <v>8</v>
      </c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4"/>
    </row>
    <row r="10" spans="1:17" ht="13.5" thickBot="1" x14ac:dyDescent="0.25"/>
    <row r="11" spans="1:17" ht="13.5" thickTop="1" x14ac:dyDescent="0.2">
      <c r="A11" s="105" t="s">
        <v>15</v>
      </c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7"/>
    </row>
    <row r="12" spans="1:17" ht="15" customHeight="1" x14ac:dyDescent="0.2">
      <c r="A12" s="99" t="s">
        <v>17</v>
      </c>
      <c r="B12" s="100"/>
      <c r="C12" s="100"/>
      <c r="D12" s="101">
        <v>5</v>
      </c>
      <c r="E12" s="101"/>
      <c r="G12" s="20" t="s">
        <v>9</v>
      </c>
      <c r="H12" s="204" t="s">
        <v>133</v>
      </c>
      <c r="I12" s="212"/>
      <c r="J12" s="212"/>
      <c r="K12" s="212"/>
      <c r="L12" s="212"/>
      <c r="M12" s="212"/>
      <c r="N12" s="212"/>
      <c r="O12" s="212"/>
      <c r="P12" s="212"/>
      <c r="Q12" s="213"/>
    </row>
    <row r="13" spans="1:17" ht="10.9" customHeight="1" x14ac:dyDescent="0.2">
      <c r="A13" s="3"/>
      <c r="H13" s="214"/>
      <c r="I13" s="215"/>
      <c r="J13" s="215"/>
      <c r="K13" s="215"/>
      <c r="L13" s="215"/>
      <c r="M13" s="215"/>
      <c r="N13" s="215"/>
      <c r="O13" s="215"/>
      <c r="P13" s="215"/>
      <c r="Q13" s="216"/>
    </row>
    <row r="14" spans="1:17" ht="25.9" customHeight="1" x14ac:dyDescent="0.2">
      <c r="A14" s="3"/>
      <c r="H14" s="207"/>
      <c r="I14" s="217"/>
      <c r="J14" s="217"/>
      <c r="K14" s="217"/>
      <c r="L14" s="217"/>
      <c r="M14" s="217"/>
      <c r="N14" s="217"/>
      <c r="O14" s="217"/>
      <c r="P14" s="217"/>
      <c r="Q14" s="218"/>
    </row>
    <row r="15" spans="1:17" ht="25.9" customHeight="1" x14ac:dyDescent="0.2">
      <c r="A15" s="99" t="s">
        <v>10</v>
      </c>
      <c r="B15" s="100"/>
      <c r="C15" s="100"/>
      <c r="D15" s="100"/>
      <c r="E15" s="100"/>
      <c r="F15" s="27">
        <v>200</v>
      </c>
      <c r="H15" s="219"/>
      <c r="I15" s="217"/>
      <c r="J15" s="217"/>
      <c r="K15" s="217"/>
      <c r="L15" s="217"/>
      <c r="M15" s="217"/>
      <c r="N15" s="217"/>
      <c r="O15" s="217"/>
      <c r="P15" s="217"/>
      <c r="Q15" s="218"/>
    </row>
    <row r="16" spans="1:17" ht="6" customHeight="1" x14ac:dyDescent="0.2">
      <c r="A16" s="28"/>
      <c r="B16" s="21"/>
      <c r="C16" s="21"/>
      <c r="D16" s="21"/>
      <c r="E16" s="21"/>
      <c r="H16" s="92" t="s">
        <v>134</v>
      </c>
      <c r="I16" s="93"/>
      <c r="J16" s="93"/>
      <c r="K16" s="93"/>
      <c r="L16" s="93"/>
      <c r="M16" s="93"/>
      <c r="N16" s="93"/>
      <c r="O16" s="93"/>
      <c r="P16" s="93"/>
      <c r="Q16" s="94"/>
    </row>
    <row r="17" spans="1:17" ht="15" customHeight="1" x14ac:dyDescent="0.2">
      <c r="A17" s="99" t="s">
        <v>25</v>
      </c>
      <c r="B17" s="100"/>
      <c r="C17" s="100"/>
      <c r="D17" s="100"/>
      <c r="E17" s="100"/>
      <c r="F17" s="18">
        <v>10</v>
      </c>
      <c r="H17" s="95"/>
      <c r="I17" s="93"/>
      <c r="J17" s="93"/>
      <c r="K17" s="93"/>
      <c r="L17" s="93"/>
      <c r="M17" s="93"/>
      <c r="N17" s="93"/>
      <c r="O17" s="93"/>
      <c r="P17" s="93"/>
      <c r="Q17" s="94"/>
    </row>
    <row r="18" spans="1:17" ht="5.0999999999999996" customHeight="1" x14ac:dyDescent="0.2">
      <c r="A18" s="28"/>
      <c r="B18" s="21"/>
      <c r="C18" s="21"/>
      <c r="D18" s="21"/>
      <c r="E18" s="21"/>
      <c r="H18" s="95"/>
      <c r="I18" s="93"/>
      <c r="J18" s="93"/>
      <c r="K18" s="93"/>
      <c r="L18" s="93"/>
      <c r="M18" s="93"/>
      <c r="N18" s="93"/>
      <c r="O18" s="93"/>
      <c r="P18" s="93"/>
      <c r="Q18" s="94"/>
    </row>
    <row r="19" spans="1:17" ht="15" customHeight="1" x14ac:dyDescent="0.2">
      <c r="A19" s="99" t="s">
        <v>11</v>
      </c>
      <c r="B19" s="100"/>
      <c r="C19" s="100"/>
      <c r="D19" s="100"/>
      <c r="E19" s="100"/>
      <c r="F19" s="18">
        <f>F15/F17</f>
        <v>20</v>
      </c>
      <c r="H19" s="96"/>
      <c r="I19" s="97"/>
      <c r="J19" s="97"/>
      <c r="K19" s="97"/>
      <c r="L19" s="97"/>
      <c r="M19" s="97"/>
      <c r="N19" s="97"/>
      <c r="O19" s="97"/>
      <c r="P19" s="97"/>
      <c r="Q19" s="98"/>
    </row>
    <row r="20" spans="1:17" ht="5.0999999999999996" customHeight="1" x14ac:dyDescent="0.2">
      <c r="A20" s="28"/>
      <c r="B20" s="21"/>
      <c r="C20" s="21"/>
      <c r="D20" s="21"/>
      <c r="E20" s="21"/>
      <c r="Q20" s="2"/>
    </row>
    <row r="21" spans="1:17" ht="15" customHeight="1" x14ac:dyDescent="0.2">
      <c r="A21" s="99" t="s">
        <v>18</v>
      </c>
      <c r="B21" s="100"/>
      <c r="C21" s="100"/>
      <c r="D21" s="100"/>
      <c r="E21" s="100"/>
      <c r="F21" s="101" t="s">
        <v>129</v>
      </c>
      <c r="G21" s="101"/>
      <c r="J21" s="102" t="s">
        <v>21</v>
      </c>
      <c r="K21" s="103"/>
      <c r="L21" s="103"/>
      <c r="M21" s="103"/>
      <c r="N21" s="104"/>
      <c r="O21" s="27">
        <v>32</v>
      </c>
      <c r="Q21" s="2"/>
    </row>
    <row r="22" spans="1:17" ht="5.0999999999999996" customHeight="1" x14ac:dyDescent="0.2">
      <c r="A22" s="28"/>
      <c r="B22" s="21"/>
      <c r="C22" s="21"/>
      <c r="D22" s="21"/>
      <c r="E22" s="21"/>
      <c r="F22" s="22"/>
      <c r="G22" s="22"/>
      <c r="K22" s="23"/>
      <c r="L22" s="24"/>
      <c r="M22" s="24"/>
      <c r="N22" s="24"/>
      <c r="O22" s="23"/>
      <c r="Q22" s="2"/>
    </row>
    <row r="23" spans="1:17" ht="15" customHeight="1" x14ac:dyDescent="0.2">
      <c r="A23" s="99" t="s">
        <v>13</v>
      </c>
      <c r="B23" s="100"/>
      <c r="C23" s="100"/>
      <c r="D23" s="100"/>
      <c r="E23" s="100"/>
      <c r="F23" s="63">
        <v>94</v>
      </c>
      <c r="G23" s="4" t="s">
        <v>83</v>
      </c>
      <c r="H23" s="111" t="s">
        <v>16</v>
      </c>
      <c r="I23" s="111"/>
      <c r="J23" s="111"/>
      <c r="K23" s="111"/>
      <c r="L23" s="111" t="s">
        <v>24</v>
      </c>
      <c r="M23" s="111"/>
      <c r="N23" s="111"/>
      <c r="O23" s="112">
        <v>54</v>
      </c>
      <c r="Q23" s="2"/>
    </row>
    <row r="24" spans="1:17" ht="5.0999999999999996" customHeight="1" x14ac:dyDescent="0.2">
      <c r="A24" s="28"/>
      <c r="B24" s="21"/>
      <c r="C24" s="21"/>
      <c r="D24" s="21"/>
      <c r="E24" s="21"/>
      <c r="F24" s="26"/>
      <c r="H24" s="22"/>
      <c r="I24" s="22"/>
      <c r="J24" s="22"/>
      <c r="K24" s="22"/>
      <c r="L24" s="111"/>
      <c r="M24" s="111"/>
      <c r="N24" s="111"/>
      <c r="O24" s="112"/>
      <c r="Q24" s="2"/>
    </row>
    <row r="25" spans="1:17" ht="15" customHeight="1" x14ac:dyDescent="0.2">
      <c r="A25" s="99" t="s">
        <v>12</v>
      </c>
      <c r="B25" s="100"/>
      <c r="C25" s="100"/>
      <c r="D25" s="100"/>
      <c r="E25" s="100"/>
      <c r="F25" s="63">
        <f>F23*F19</f>
        <v>1880</v>
      </c>
      <c r="L25" s="111" t="s">
        <v>22</v>
      </c>
      <c r="M25" s="111"/>
      <c r="N25" s="111"/>
      <c r="O25" s="112"/>
      <c r="Q25" s="2"/>
    </row>
    <row r="26" spans="1:17" ht="5.0999999999999996" customHeight="1" x14ac:dyDescent="0.2">
      <c r="A26" s="28"/>
      <c r="B26" s="21"/>
      <c r="C26" s="21"/>
      <c r="D26" s="21"/>
      <c r="E26" s="21"/>
      <c r="F26" s="6"/>
      <c r="L26" s="111"/>
      <c r="M26" s="111"/>
      <c r="N26" s="111"/>
      <c r="O26" s="112"/>
      <c r="Q26" s="2"/>
    </row>
    <row r="27" spans="1:17" ht="15" customHeight="1" x14ac:dyDescent="0.2">
      <c r="A27" s="99" t="s">
        <v>19</v>
      </c>
      <c r="B27" s="100"/>
      <c r="C27" s="100"/>
      <c r="D27" s="100"/>
      <c r="E27" s="100"/>
      <c r="F27" s="63">
        <f>F15*F23</f>
        <v>18800</v>
      </c>
      <c r="L27" s="111" t="s">
        <v>23</v>
      </c>
      <c r="M27" s="111"/>
      <c r="N27" s="111"/>
      <c r="O27" s="112">
        <v>40</v>
      </c>
      <c r="Q27" s="2"/>
    </row>
    <row r="28" spans="1:17" ht="5.0999999999999996" customHeight="1" x14ac:dyDescent="0.2">
      <c r="A28" s="28"/>
      <c r="B28" s="21"/>
      <c r="C28" s="21"/>
      <c r="D28" s="21"/>
      <c r="E28" s="21"/>
      <c r="F28" s="26"/>
      <c r="L28" s="111"/>
      <c r="M28" s="111"/>
      <c r="N28" s="111"/>
      <c r="O28" s="112"/>
      <c r="Q28" s="2"/>
    </row>
    <row r="29" spans="1:17" x14ac:dyDescent="0.2">
      <c r="A29" s="99" t="s">
        <v>14</v>
      </c>
      <c r="B29" s="100"/>
      <c r="C29" s="100"/>
      <c r="D29" s="100"/>
      <c r="E29" s="100"/>
      <c r="F29" s="84">
        <f>G70</f>
        <v>9.2899999999999991</v>
      </c>
      <c r="Q29" s="2"/>
    </row>
    <row r="30" spans="1:17" ht="5.25" customHeight="1" x14ac:dyDescent="0.2">
      <c r="A30" s="3"/>
      <c r="Q30" s="2"/>
    </row>
    <row r="31" spans="1:17" x14ac:dyDescent="0.2">
      <c r="A31" s="102" t="s">
        <v>84</v>
      </c>
      <c r="B31" s="103"/>
      <c r="C31" s="103"/>
      <c r="D31" s="113">
        <f xml:space="preserve"> F27</f>
        <v>18800</v>
      </c>
      <c r="E31" s="114"/>
      <c r="F31" s="62">
        <f>F29*F27</f>
        <v>174651.99999999997</v>
      </c>
      <c r="Q31" s="2"/>
    </row>
    <row r="32" spans="1:17" ht="13.5" thickBot="1" x14ac:dyDescent="0.25">
      <c r="A32" s="29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1"/>
    </row>
    <row r="33" spans="1:17" ht="14.25" thickTop="1" thickBot="1" x14ac:dyDescent="0.25">
      <c r="A33" s="40"/>
      <c r="B33" s="40"/>
      <c r="C33" s="40"/>
      <c r="D33" s="40"/>
      <c r="F33" s="40"/>
      <c r="G33" s="40"/>
      <c r="H33" s="40"/>
    </row>
    <row r="34" spans="1:17" x14ac:dyDescent="0.2">
      <c r="A34" s="42"/>
      <c r="B34" s="41"/>
      <c r="C34" s="41"/>
      <c r="D34" s="41"/>
      <c r="E34" s="41"/>
      <c r="F34" s="41"/>
      <c r="G34" s="41"/>
      <c r="H34" s="11"/>
      <c r="J34" s="42"/>
      <c r="K34" s="41"/>
      <c r="L34" s="41"/>
      <c r="M34" s="41"/>
      <c r="N34" s="41"/>
      <c r="O34" s="41"/>
      <c r="P34" s="41"/>
      <c r="Q34" s="11"/>
    </row>
    <row r="35" spans="1:17" x14ac:dyDescent="0.2">
      <c r="A35" s="126" t="s">
        <v>36</v>
      </c>
      <c r="B35" s="127"/>
      <c r="C35" s="127"/>
      <c r="D35" s="127"/>
      <c r="E35" s="127"/>
      <c r="F35" s="127"/>
      <c r="G35" s="127"/>
      <c r="H35" s="128"/>
      <c r="I35" s="43"/>
      <c r="J35" s="126" t="s">
        <v>46</v>
      </c>
      <c r="K35" s="127"/>
      <c r="L35" s="127"/>
      <c r="M35" s="127"/>
      <c r="N35" s="127"/>
      <c r="O35" s="127"/>
      <c r="P35" s="127"/>
      <c r="Q35" s="128"/>
    </row>
    <row r="36" spans="1:17" ht="13.5" thickBot="1" x14ac:dyDescent="0.25">
      <c r="A36" s="12" t="s">
        <v>3</v>
      </c>
      <c r="B36" s="34"/>
      <c r="C36" s="34"/>
      <c r="D36" s="34"/>
      <c r="E36" s="34"/>
      <c r="G36" s="34"/>
      <c r="H36" s="47"/>
      <c r="I36" s="34"/>
      <c r="J36" s="12" t="s">
        <v>56</v>
      </c>
      <c r="Q36" s="13"/>
    </row>
    <row r="37" spans="1:17" ht="15" customHeight="1" thickBot="1" x14ac:dyDescent="0.25">
      <c r="A37" s="129" t="s">
        <v>87</v>
      </c>
      <c r="B37" s="130"/>
      <c r="C37" s="130"/>
      <c r="D37" s="130"/>
      <c r="E37" s="130"/>
      <c r="F37" s="131"/>
      <c r="G37" s="118">
        <v>5.59</v>
      </c>
      <c r="H37" s="118"/>
      <c r="I37" s="45"/>
      <c r="J37" s="115" t="s">
        <v>47</v>
      </c>
      <c r="K37" s="116"/>
      <c r="L37" s="116"/>
      <c r="M37" s="116"/>
      <c r="N37" s="119"/>
      <c r="O37" s="119"/>
      <c r="P37" s="119"/>
      <c r="Q37" s="120"/>
    </row>
    <row r="38" spans="1:17" ht="15" customHeight="1" thickBot="1" x14ac:dyDescent="0.25">
      <c r="A38" s="115" t="s">
        <v>26</v>
      </c>
      <c r="B38" s="116"/>
      <c r="C38" s="116"/>
      <c r="D38" s="116"/>
      <c r="E38" s="116"/>
      <c r="F38" s="117"/>
      <c r="G38" s="118">
        <v>4</v>
      </c>
      <c r="H38" s="118"/>
      <c r="I38" s="45"/>
      <c r="J38" s="115" t="s">
        <v>48</v>
      </c>
      <c r="K38" s="116"/>
      <c r="L38" s="116"/>
      <c r="M38" s="116"/>
      <c r="N38" s="119"/>
      <c r="O38" s="119"/>
      <c r="P38" s="119"/>
      <c r="Q38" s="120"/>
    </row>
    <row r="39" spans="1:17" x14ac:dyDescent="0.2">
      <c r="A39" s="121" t="s">
        <v>1</v>
      </c>
      <c r="B39" s="100"/>
      <c r="C39" s="100"/>
      <c r="D39" s="100"/>
      <c r="E39" s="100"/>
      <c r="F39" s="100"/>
      <c r="G39" s="122">
        <f>G37/G38</f>
        <v>1.3975</v>
      </c>
      <c r="H39" s="123"/>
      <c r="I39" s="44"/>
      <c r="J39" s="115" t="s">
        <v>49</v>
      </c>
      <c r="K39" s="116"/>
      <c r="L39" s="116"/>
      <c r="M39" s="116"/>
      <c r="N39" s="124">
        <v>150000</v>
      </c>
      <c r="O39" s="124"/>
      <c r="P39" s="124"/>
      <c r="Q39" s="125"/>
    </row>
    <row r="40" spans="1:17" ht="15" x14ac:dyDescent="0.35">
      <c r="A40" s="16"/>
      <c r="H40" s="48"/>
      <c r="I40" s="7"/>
      <c r="J40" s="115" t="s">
        <v>50</v>
      </c>
      <c r="K40" s="116"/>
      <c r="L40" s="116"/>
      <c r="M40" s="116"/>
      <c r="N40" s="116"/>
      <c r="O40" s="116"/>
      <c r="P40" s="141">
        <v>0.08</v>
      </c>
      <c r="Q40" s="142"/>
    </row>
    <row r="41" spans="1:17" x14ac:dyDescent="0.2">
      <c r="A41" s="12" t="s">
        <v>27</v>
      </c>
      <c r="H41" s="49"/>
      <c r="I41" s="8"/>
      <c r="J41" s="115" t="s">
        <v>51</v>
      </c>
      <c r="K41" s="116"/>
      <c r="L41" s="116"/>
      <c r="M41" s="116"/>
      <c r="N41" s="116"/>
      <c r="O41" s="116"/>
      <c r="P41" s="143">
        <f>N39*P40</f>
        <v>12000</v>
      </c>
      <c r="Q41" s="144"/>
    </row>
    <row r="42" spans="1:17" x14ac:dyDescent="0.2">
      <c r="A42" s="12"/>
      <c r="D42" s="18" t="s">
        <v>28</v>
      </c>
      <c r="E42" s="18" t="s">
        <v>29</v>
      </c>
      <c r="F42" s="18" t="s">
        <v>31</v>
      </c>
      <c r="G42" s="145" t="s">
        <v>32</v>
      </c>
      <c r="H42" s="144"/>
      <c r="I42" s="22"/>
      <c r="J42" s="146" t="s">
        <v>52</v>
      </c>
      <c r="K42" s="147"/>
      <c r="L42" s="147"/>
      <c r="M42" s="147"/>
      <c r="N42" s="147"/>
      <c r="O42" s="148"/>
      <c r="P42" s="149">
        <f>P41/F27</f>
        <v>0.63829787234042556</v>
      </c>
      <c r="Q42" s="150"/>
    </row>
    <row r="43" spans="1:17" ht="15" customHeight="1" x14ac:dyDescent="0.2">
      <c r="A43" s="132" t="s">
        <v>34</v>
      </c>
      <c r="B43" s="133"/>
      <c r="C43" s="134"/>
      <c r="D43" s="27">
        <v>12</v>
      </c>
      <c r="E43" s="18" t="s">
        <v>30</v>
      </c>
      <c r="F43" s="36">
        <v>30</v>
      </c>
      <c r="G43" s="135">
        <f>D43*F43</f>
        <v>360</v>
      </c>
      <c r="H43" s="136"/>
      <c r="I43" s="45"/>
      <c r="J43" s="12" t="s">
        <v>57</v>
      </c>
      <c r="Q43" s="13"/>
    </row>
    <row r="44" spans="1:17" ht="15" customHeight="1" x14ac:dyDescent="0.2">
      <c r="A44" s="132" t="s">
        <v>85</v>
      </c>
      <c r="B44" s="133"/>
      <c r="C44" s="134"/>
      <c r="D44" s="27">
        <v>1</v>
      </c>
      <c r="E44" s="35" t="s">
        <v>33</v>
      </c>
      <c r="F44" s="37">
        <v>480</v>
      </c>
      <c r="G44" s="137">
        <f>D44*F44</f>
        <v>480</v>
      </c>
      <c r="H44" s="138"/>
      <c r="I44" s="38"/>
      <c r="J44" s="139" t="s">
        <v>53</v>
      </c>
      <c r="K44" s="140"/>
      <c r="L44" s="140"/>
      <c r="M44" s="140"/>
      <c r="N44" s="140"/>
      <c r="O44" s="140"/>
      <c r="P44" s="141">
        <v>0.08</v>
      </c>
      <c r="Q44" s="142"/>
    </row>
    <row r="45" spans="1:17" ht="15" customHeight="1" x14ac:dyDescent="0.2">
      <c r="A45" s="132" t="s">
        <v>0</v>
      </c>
      <c r="B45" s="133"/>
      <c r="C45" s="133"/>
      <c r="D45" s="133"/>
      <c r="E45" s="133"/>
      <c r="F45" s="134"/>
      <c r="G45" s="156">
        <v>8000</v>
      </c>
      <c r="H45" s="157"/>
      <c r="I45" s="46"/>
      <c r="J45" s="55" t="s">
        <v>54</v>
      </c>
      <c r="K45" s="18"/>
      <c r="L45" s="18"/>
      <c r="M45" s="18"/>
      <c r="N45" s="18"/>
      <c r="O45" s="18"/>
      <c r="P45" s="143">
        <f>N39*P44</f>
        <v>12000</v>
      </c>
      <c r="Q45" s="144"/>
    </row>
    <row r="46" spans="1:17" x14ac:dyDescent="0.2">
      <c r="A46" s="146" t="s">
        <v>35</v>
      </c>
      <c r="B46" s="147"/>
      <c r="C46" s="147"/>
      <c r="D46" s="147"/>
      <c r="E46" s="147"/>
      <c r="F46" s="148"/>
      <c r="G46" s="158">
        <f>(G43+G44)/G45</f>
        <v>0.105</v>
      </c>
      <c r="H46" s="159"/>
      <c r="I46" s="33"/>
      <c r="J46" s="160" t="s">
        <v>55</v>
      </c>
      <c r="K46" s="161"/>
      <c r="L46" s="161"/>
      <c r="M46" s="161"/>
      <c r="N46" s="161"/>
      <c r="O46" s="161"/>
      <c r="P46" s="149">
        <f>P45/F27</f>
        <v>0.63829787234042556</v>
      </c>
      <c r="Q46" s="150"/>
    </row>
    <row r="47" spans="1:17" x14ac:dyDescent="0.2">
      <c r="A47" s="16"/>
      <c r="G47" s="33"/>
      <c r="H47" s="50"/>
      <c r="I47" s="33"/>
      <c r="J47" s="15"/>
      <c r="Q47" s="13"/>
    </row>
    <row r="48" spans="1:17" x14ac:dyDescent="0.2">
      <c r="A48" s="12" t="s">
        <v>4</v>
      </c>
      <c r="H48" s="14"/>
      <c r="I48" s="6"/>
      <c r="J48" s="12" t="s">
        <v>58</v>
      </c>
      <c r="Q48" s="13"/>
    </row>
    <row r="49" spans="1:17" x14ac:dyDescent="0.2">
      <c r="A49" s="12"/>
      <c r="D49" s="18" t="s">
        <v>28</v>
      </c>
      <c r="E49" s="18" t="s">
        <v>29</v>
      </c>
      <c r="F49" s="18" t="s">
        <v>37</v>
      </c>
      <c r="G49" s="145" t="s">
        <v>38</v>
      </c>
      <c r="H49" s="144"/>
      <c r="I49" s="22"/>
      <c r="J49" s="55" t="s">
        <v>59</v>
      </c>
      <c r="K49" s="18"/>
      <c r="L49" s="18"/>
      <c r="M49" s="18" t="s">
        <v>64</v>
      </c>
      <c r="N49" s="145" t="s">
        <v>61</v>
      </c>
      <c r="O49" s="145"/>
      <c r="P49" s="145" t="s">
        <v>60</v>
      </c>
      <c r="Q49" s="144"/>
    </row>
    <row r="50" spans="1:17" x14ac:dyDescent="0.2">
      <c r="A50" s="151" t="s">
        <v>43</v>
      </c>
      <c r="B50" s="152"/>
      <c r="C50" s="152"/>
      <c r="D50" s="27">
        <v>6</v>
      </c>
      <c r="E50" s="18" t="s">
        <v>39</v>
      </c>
      <c r="F50" s="36">
        <v>550</v>
      </c>
      <c r="G50" s="153">
        <f>D50*F50</f>
        <v>3300</v>
      </c>
      <c r="H50" s="154"/>
      <c r="I50" s="38"/>
      <c r="J50" s="115" t="s">
        <v>62</v>
      </c>
      <c r="K50" s="116"/>
      <c r="L50" s="116"/>
      <c r="M50" s="52" t="s">
        <v>63</v>
      </c>
      <c r="N50" s="155">
        <v>2531</v>
      </c>
      <c r="O50" s="155"/>
      <c r="P50" s="137">
        <f>N50*12</f>
        <v>30372</v>
      </c>
      <c r="Q50" s="138"/>
    </row>
    <row r="51" spans="1:17" ht="15" customHeight="1" x14ac:dyDescent="0.2">
      <c r="A51" s="132" t="s">
        <v>40</v>
      </c>
      <c r="B51" s="133"/>
      <c r="C51" s="134"/>
      <c r="D51" s="27"/>
      <c r="E51" s="32" t="s">
        <v>29</v>
      </c>
      <c r="F51" s="36"/>
      <c r="G51" s="162">
        <f>D51*F51</f>
        <v>0</v>
      </c>
      <c r="H51" s="163"/>
      <c r="I51" s="38"/>
      <c r="J51" s="139" t="s">
        <v>67</v>
      </c>
      <c r="K51" s="140"/>
      <c r="L51" s="140"/>
      <c r="M51" s="53">
        <v>0.5</v>
      </c>
      <c r="N51" s="143">
        <f>N50*M51</f>
        <v>1265.5</v>
      </c>
      <c r="O51" s="145"/>
      <c r="P51" s="143">
        <f>N51*12</f>
        <v>15186</v>
      </c>
      <c r="Q51" s="144"/>
    </row>
    <row r="52" spans="1:17" ht="15" customHeight="1" x14ac:dyDescent="0.2">
      <c r="A52" s="132" t="s">
        <v>41</v>
      </c>
      <c r="B52" s="133"/>
      <c r="C52" s="134"/>
      <c r="D52" s="27"/>
      <c r="E52" s="32" t="s">
        <v>29</v>
      </c>
      <c r="F52" s="36"/>
      <c r="G52" s="162">
        <f>D52*F52</f>
        <v>0</v>
      </c>
      <c r="H52" s="163"/>
      <c r="I52" s="38"/>
      <c r="J52" s="115" t="s">
        <v>65</v>
      </c>
      <c r="K52" s="116"/>
      <c r="L52" s="116"/>
      <c r="M52" s="116"/>
      <c r="N52" s="116"/>
      <c r="O52" s="116"/>
      <c r="P52" s="164">
        <f>SUM(P50:P51)</f>
        <v>45558</v>
      </c>
      <c r="Q52" s="144"/>
    </row>
    <row r="53" spans="1:17" ht="15" customHeight="1" x14ac:dyDescent="0.2">
      <c r="A53" s="132" t="s">
        <v>42</v>
      </c>
      <c r="B53" s="133"/>
      <c r="C53" s="133"/>
      <c r="D53" s="27"/>
      <c r="E53" s="18" t="s">
        <v>29</v>
      </c>
      <c r="F53" s="36"/>
      <c r="G53" s="162">
        <f>D53*F53</f>
        <v>0</v>
      </c>
      <c r="H53" s="163"/>
      <c r="I53" s="38"/>
      <c r="J53" s="121" t="s">
        <v>66</v>
      </c>
      <c r="K53" s="100"/>
      <c r="L53" s="100"/>
      <c r="M53" s="100"/>
      <c r="N53" s="100"/>
      <c r="O53" s="100"/>
      <c r="P53" s="167">
        <f>P52/F27</f>
        <v>2.4232978723404255</v>
      </c>
      <c r="Q53" s="168"/>
    </row>
    <row r="54" spans="1:17" ht="15" customHeight="1" x14ac:dyDescent="0.2">
      <c r="A54" s="169" t="s">
        <v>44</v>
      </c>
      <c r="B54" s="170"/>
      <c r="C54" s="170"/>
      <c r="D54" s="170"/>
      <c r="E54" s="170"/>
      <c r="F54" s="170"/>
      <c r="G54" s="162">
        <f>SUM(G50:H53)</f>
        <v>3300</v>
      </c>
      <c r="H54" s="163"/>
      <c r="I54" s="38"/>
      <c r="J54" s="15"/>
      <c r="Q54" s="13"/>
    </row>
    <row r="55" spans="1:17" ht="15" customHeight="1" x14ac:dyDescent="0.2">
      <c r="A55" s="169" t="s">
        <v>45</v>
      </c>
      <c r="B55" s="170"/>
      <c r="C55" s="170"/>
      <c r="D55" s="170"/>
      <c r="E55" s="170"/>
      <c r="F55" s="170"/>
      <c r="G55" s="199">
        <v>7000</v>
      </c>
      <c r="H55" s="200"/>
      <c r="I55" s="46"/>
      <c r="J55" s="12" t="s">
        <v>75</v>
      </c>
      <c r="Q55" s="13"/>
    </row>
    <row r="56" spans="1:17" ht="15" customHeight="1" x14ac:dyDescent="0.2">
      <c r="A56" s="201" t="s">
        <v>2</v>
      </c>
      <c r="B56" s="202"/>
      <c r="C56" s="202"/>
      <c r="D56" s="202"/>
      <c r="E56" s="202"/>
      <c r="F56" s="202"/>
      <c r="G56" s="158">
        <f>G54/G55</f>
        <v>0.47142857142857142</v>
      </c>
      <c r="H56" s="159"/>
      <c r="I56" s="33"/>
      <c r="J56" s="115" t="s">
        <v>68</v>
      </c>
      <c r="K56" s="116"/>
      <c r="L56" s="116"/>
      <c r="M56" s="116"/>
      <c r="N56" s="116"/>
      <c r="O56" s="116"/>
      <c r="P56" s="165">
        <f>N39*0.01</f>
        <v>1500</v>
      </c>
      <c r="Q56" s="166"/>
    </row>
    <row r="57" spans="1:17" ht="15" customHeight="1" x14ac:dyDescent="0.2">
      <c r="A57" s="51"/>
      <c r="G57" s="33"/>
      <c r="H57" s="50"/>
      <c r="I57" s="33"/>
      <c r="J57" s="115" t="s">
        <v>69</v>
      </c>
      <c r="K57" s="116"/>
      <c r="L57" s="116"/>
      <c r="M57" s="116"/>
      <c r="N57" s="116"/>
      <c r="O57" s="116"/>
      <c r="P57" s="155">
        <v>90.54</v>
      </c>
      <c r="Q57" s="198"/>
    </row>
    <row r="58" spans="1:17" x14ac:dyDescent="0.2">
      <c r="A58" s="12" t="s">
        <v>5</v>
      </c>
      <c r="H58" s="17"/>
      <c r="I58" s="9"/>
      <c r="J58" s="115" t="s">
        <v>70</v>
      </c>
      <c r="K58" s="116"/>
      <c r="L58" s="116"/>
      <c r="M58" s="116"/>
      <c r="N58" s="116"/>
      <c r="O58" s="116"/>
      <c r="P58" s="194">
        <v>3000</v>
      </c>
      <c r="Q58" s="195"/>
    </row>
    <row r="59" spans="1:17" ht="15" customHeight="1" x14ac:dyDescent="0.2">
      <c r="F59" s="19" t="s">
        <v>86</v>
      </c>
      <c r="G59" s="61"/>
      <c r="I59" s="38"/>
      <c r="J59" s="115" t="s">
        <v>71</v>
      </c>
      <c r="K59" s="116"/>
      <c r="L59" s="116"/>
      <c r="M59" s="116"/>
      <c r="N59" s="116"/>
      <c r="O59" s="116"/>
      <c r="P59" s="194">
        <v>500</v>
      </c>
      <c r="Q59" s="195"/>
    </row>
    <row r="60" spans="1:17" ht="15" customHeight="1" x14ac:dyDescent="0.2">
      <c r="A60" s="192" t="s">
        <v>7</v>
      </c>
      <c r="B60" s="193"/>
      <c r="C60" s="193"/>
      <c r="D60" s="193"/>
      <c r="E60" s="193"/>
      <c r="F60" s="27">
        <v>0.02</v>
      </c>
      <c r="G60" s="137">
        <f>F60*N39</f>
        <v>3000</v>
      </c>
      <c r="H60" s="138"/>
      <c r="I60" s="39"/>
      <c r="J60" s="115" t="s">
        <v>73</v>
      </c>
      <c r="K60" s="116"/>
      <c r="L60" s="116"/>
      <c r="M60" s="116"/>
      <c r="N60" s="116"/>
      <c r="O60" s="116"/>
      <c r="P60" s="194">
        <v>700</v>
      </c>
      <c r="Q60" s="195"/>
    </row>
    <row r="61" spans="1:17" x14ac:dyDescent="0.2">
      <c r="A61" s="146" t="s">
        <v>6</v>
      </c>
      <c r="B61" s="147"/>
      <c r="C61" s="147"/>
      <c r="D61" s="147"/>
      <c r="E61" s="147"/>
      <c r="F61" s="148"/>
      <c r="G61" s="196">
        <f>G60/F25</f>
        <v>1.5957446808510638</v>
      </c>
      <c r="H61" s="197"/>
      <c r="J61" s="115" t="s">
        <v>72</v>
      </c>
      <c r="K61" s="116"/>
      <c r="L61" s="116"/>
      <c r="M61" s="116"/>
      <c r="N61" s="116"/>
      <c r="O61" s="116"/>
      <c r="P61" s="143">
        <f>SUM(P56:Q60)</f>
        <v>5790.54</v>
      </c>
      <c r="Q61" s="144"/>
    </row>
    <row r="62" spans="1:17" x14ac:dyDescent="0.2">
      <c r="A62" s="16"/>
      <c r="B62" s="10"/>
      <c r="H62" s="13"/>
      <c r="J62" s="121" t="s">
        <v>74</v>
      </c>
      <c r="K62" s="100"/>
      <c r="L62" s="100"/>
      <c r="M62" s="100"/>
      <c r="N62" s="100"/>
      <c r="O62" s="100"/>
      <c r="P62" s="149">
        <f>P61/F27</f>
        <v>0.30800744680851061</v>
      </c>
      <c r="Q62" s="150"/>
    </row>
    <row r="63" spans="1:17" x14ac:dyDescent="0.2">
      <c r="A63" s="16"/>
      <c r="B63" s="10"/>
      <c r="H63" s="13"/>
      <c r="J63" s="57"/>
      <c r="K63" s="21"/>
      <c r="L63" s="21"/>
      <c r="M63" s="21"/>
      <c r="N63" s="21"/>
      <c r="O63" s="21"/>
      <c r="P63" s="58"/>
      <c r="Q63" s="59"/>
    </row>
    <row r="64" spans="1:17" ht="15.75" customHeight="1" thickBot="1" x14ac:dyDescent="0.3">
      <c r="A64" s="184" t="s">
        <v>76</v>
      </c>
      <c r="B64" s="185"/>
      <c r="C64" s="185"/>
      <c r="D64" s="185"/>
      <c r="E64" s="185"/>
      <c r="F64" s="185"/>
      <c r="G64" s="186">
        <f>G39+G46+G56+G61</f>
        <v>3.5696732522796353</v>
      </c>
      <c r="H64" s="187"/>
      <c r="J64" s="188" t="s">
        <v>77</v>
      </c>
      <c r="K64" s="189"/>
      <c r="L64" s="189"/>
      <c r="M64" s="189"/>
      <c r="N64" s="189"/>
      <c r="O64" s="189"/>
      <c r="P64" s="190">
        <f>P42+P46+P53+P62</f>
        <v>4.0079010638297872</v>
      </c>
      <c r="Q64" s="191"/>
    </row>
    <row r="65" spans="1:16" ht="13.5" thickBot="1" x14ac:dyDescent="0.25">
      <c r="A65" s="5"/>
      <c r="B65" s="10"/>
    </row>
    <row r="66" spans="1:16" x14ac:dyDescent="0.2">
      <c r="A66" s="177" t="s">
        <v>79</v>
      </c>
      <c r="B66" s="178"/>
      <c r="C66" s="178"/>
      <c r="D66" s="178"/>
      <c r="E66" s="178"/>
      <c r="F66" s="178"/>
      <c r="G66" s="179">
        <f>G64+P64</f>
        <v>7.5775743161094224</v>
      </c>
      <c r="H66" s="180"/>
      <c r="P66" s="54"/>
    </row>
    <row r="67" spans="1:16" x14ac:dyDescent="0.2">
      <c r="A67" s="121" t="s">
        <v>78</v>
      </c>
      <c r="B67" s="100"/>
      <c r="C67" s="100"/>
      <c r="D67" s="100"/>
      <c r="E67" s="100"/>
      <c r="F67" s="100"/>
      <c r="G67" s="171">
        <v>0.08</v>
      </c>
      <c r="H67" s="172"/>
    </row>
    <row r="68" spans="1:16" x14ac:dyDescent="0.2">
      <c r="A68" s="121" t="s">
        <v>80</v>
      </c>
      <c r="B68" s="100"/>
      <c r="C68" s="100"/>
      <c r="D68" s="100"/>
      <c r="E68" s="100"/>
      <c r="F68" s="100"/>
      <c r="G68" s="181">
        <f>(G66*G67)+G66</f>
        <v>8.1837802613981765</v>
      </c>
      <c r="H68" s="182"/>
    </row>
    <row r="69" spans="1:16" x14ac:dyDescent="0.2">
      <c r="A69" s="121" t="s">
        <v>81</v>
      </c>
      <c r="B69" s="116"/>
      <c r="C69" s="116"/>
      <c r="D69" s="116"/>
      <c r="E69" s="116"/>
      <c r="F69" s="116"/>
      <c r="G69" s="171">
        <v>0.13500000000000001</v>
      </c>
      <c r="H69" s="172"/>
      <c r="P69" s="56"/>
    </row>
    <row r="70" spans="1:16" ht="13.5" thickBot="1" x14ac:dyDescent="0.25">
      <c r="A70" s="173" t="s">
        <v>82</v>
      </c>
      <c r="B70" s="174"/>
      <c r="C70" s="174"/>
      <c r="D70" s="174"/>
      <c r="E70" s="174"/>
      <c r="F70" s="174"/>
      <c r="G70" s="175">
        <f>ROUND((G68*G69)+G68,2)</f>
        <v>9.2899999999999991</v>
      </c>
      <c r="H70" s="176"/>
      <c r="P70" s="56"/>
    </row>
    <row r="71" spans="1:16" x14ac:dyDescent="0.2">
      <c r="A71" s="21"/>
      <c r="B71" s="25"/>
      <c r="C71" s="25"/>
      <c r="D71" s="25"/>
      <c r="E71" s="25"/>
      <c r="F71" s="25"/>
      <c r="G71" s="60"/>
      <c r="H71" s="60"/>
      <c r="P71" s="56"/>
    </row>
    <row r="72" spans="1:16" x14ac:dyDescent="0.2">
      <c r="A72" s="21"/>
      <c r="B72" s="25"/>
      <c r="C72" s="25"/>
      <c r="D72" s="25"/>
      <c r="E72" s="25"/>
      <c r="F72" s="25"/>
      <c r="G72" s="60"/>
      <c r="H72" s="60"/>
      <c r="P72" s="56"/>
    </row>
    <row r="73" spans="1:16" x14ac:dyDescent="0.2">
      <c r="A73" s="21" t="s">
        <v>89</v>
      </c>
      <c r="B73" s="25"/>
      <c r="C73" s="25"/>
      <c r="D73" s="25"/>
      <c r="E73" s="25"/>
      <c r="F73" s="25"/>
      <c r="G73" s="60"/>
      <c r="H73" s="60"/>
      <c r="P73" s="56"/>
    </row>
    <row r="74" spans="1:16" x14ac:dyDescent="0.2">
      <c r="A74" s="21"/>
      <c r="B74" s="25"/>
      <c r="C74" s="25"/>
      <c r="D74" s="25"/>
      <c r="E74" s="25"/>
      <c r="F74" s="25"/>
      <c r="G74" s="60"/>
      <c r="H74" s="60"/>
      <c r="P74" s="56"/>
    </row>
    <row r="76" spans="1:16" x14ac:dyDescent="0.2">
      <c r="A76" s="1" t="s">
        <v>90</v>
      </c>
    </row>
  </sheetData>
  <mergeCells count="123">
    <mergeCell ref="H16:Q19"/>
    <mergeCell ref="A17:E17"/>
    <mergeCell ref="A19:E19"/>
    <mergeCell ref="A21:E21"/>
    <mergeCell ref="F21:G21"/>
    <mergeCell ref="J21:N21"/>
    <mergeCell ref="A9:Q9"/>
    <mergeCell ref="A11:Q11"/>
    <mergeCell ref="A12:C12"/>
    <mergeCell ref="D12:E12"/>
    <mergeCell ref="H12:Q13"/>
    <mergeCell ref="H14:Q15"/>
    <mergeCell ref="A15:E15"/>
    <mergeCell ref="A27:E27"/>
    <mergeCell ref="L27:N28"/>
    <mergeCell ref="O27:O28"/>
    <mergeCell ref="A29:E29"/>
    <mergeCell ref="A31:C31"/>
    <mergeCell ref="D31:E31"/>
    <mergeCell ref="A23:E23"/>
    <mergeCell ref="H23:K23"/>
    <mergeCell ref="L23:N24"/>
    <mergeCell ref="O23:O24"/>
    <mergeCell ref="A25:E25"/>
    <mergeCell ref="L25:N26"/>
    <mergeCell ref="O25:O26"/>
    <mergeCell ref="A38:F38"/>
    <mergeCell ref="G38:H38"/>
    <mergeCell ref="J38:M38"/>
    <mergeCell ref="N38:Q38"/>
    <mergeCell ref="A39:F39"/>
    <mergeCell ref="G39:H39"/>
    <mergeCell ref="J39:M39"/>
    <mergeCell ref="N39:Q39"/>
    <mergeCell ref="A35:H35"/>
    <mergeCell ref="J35:Q35"/>
    <mergeCell ref="A37:F37"/>
    <mergeCell ref="G37:H37"/>
    <mergeCell ref="J37:M37"/>
    <mergeCell ref="N37:Q37"/>
    <mergeCell ref="A43:C43"/>
    <mergeCell ref="G43:H43"/>
    <mergeCell ref="A44:C44"/>
    <mergeCell ref="G44:H44"/>
    <mergeCell ref="J44:O44"/>
    <mergeCell ref="P44:Q44"/>
    <mergeCell ref="J40:O40"/>
    <mergeCell ref="P40:Q40"/>
    <mergeCell ref="J41:O41"/>
    <mergeCell ref="P41:Q41"/>
    <mergeCell ref="G42:H42"/>
    <mergeCell ref="J42:O42"/>
    <mergeCell ref="P42:Q42"/>
    <mergeCell ref="G49:H49"/>
    <mergeCell ref="N49:O49"/>
    <mergeCell ref="P49:Q49"/>
    <mergeCell ref="A50:C50"/>
    <mergeCell ref="G50:H50"/>
    <mergeCell ref="J50:L50"/>
    <mergeCell ref="N50:O50"/>
    <mergeCell ref="P50:Q50"/>
    <mergeCell ref="A45:F45"/>
    <mergeCell ref="G45:H45"/>
    <mergeCell ref="P45:Q45"/>
    <mergeCell ref="A46:F46"/>
    <mergeCell ref="G46:H46"/>
    <mergeCell ref="J46:O46"/>
    <mergeCell ref="P46:Q46"/>
    <mergeCell ref="A51:C51"/>
    <mergeCell ref="G51:H51"/>
    <mergeCell ref="J51:L51"/>
    <mergeCell ref="N51:O51"/>
    <mergeCell ref="P51:Q51"/>
    <mergeCell ref="A52:C52"/>
    <mergeCell ref="G52:H52"/>
    <mergeCell ref="J52:O52"/>
    <mergeCell ref="P52:Q52"/>
    <mergeCell ref="A55:F55"/>
    <mergeCell ref="G55:H55"/>
    <mergeCell ref="A56:F56"/>
    <mergeCell ref="G56:H56"/>
    <mergeCell ref="J56:O56"/>
    <mergeCell ref="P56:Q56"/>
    <mergeCell ref="A53:C53"/>
    <mergeCell ref="G53:H53"/>
    <mergeCell ref="J53:O53"/>
    <mergeCell ref="P53:Q53"/>
    <mergeCell ref="A54:F54"/>
    <mergeCell ref="G54:H54"/>
    <mergeCell ref="A61:F61"/>
    <mergeCell ref="G61:H61"/>
    <mergeCell ref="J61:O61"/>
    <mergeCell ref="P61:Q61"/>
    <mergeCell ref="J57:O57"/>
    <mergeCell ref="P57:Q57"/>
    <mergeCell ref="J58:O58"/>
    <mergeCell ref="P58:Q58"/>
    <mergeCell ref="J59:O59"/>
    <mergeCell ref="P59:Q59"/>
    <mergeCell ref="A1:Q1"/>
    <mergeCell ref="A2:Q2"/>
    <mergeCell ref="A4:H4"/>
    <mergeCell ref="J4:Q4"/>
    <mergeCell ref="A69:F69"/>
    <mergeCell ref="G69:H69"/>
    <mergeCell ref="A70:F70"/>
    <mergeCell ref="G70:H70"/>
    <mergeCell ref="A66:F66"/>
    <mergeCell ref="G66:H66"/>
    <mergeCell ref="A67:F67"/>
    <mergeCell ref="G67:H67"/>
    <mergeCell ref="A68:F68"/>
    <mergeCell ref="G68:H68"/>
    <mergeCell ref="J62:O62"/>
    <mergeCell ref="P62:Q62"/>
    <mergeCell ref="A64:F64"/>
    <mergeCell ref="G64:H64"/>
    <mergeCell ref="J64:O64"/>
    <mergeCell ref="P64:Q64"/>
    <mergeCell ref="A60:E60"/>
    <mergeCell ref="G60:H60"/>
    <mergeCell ref="J60:O60"/>
    <mergeCell ref="P60:Q60"/>
  </mergeCells>
  <pageMargins left="0.25" right="0.25" top="0.27" bottom="0.31" header="0.3" footer="0.3"/>
  <pageSetup paperSize="9" scale="80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76"/>
  <sheetViews>
    <sheetView topLeftCell="A13" zoomScaleNormal="100" workbookViewId="0">
      <selection activeCell="V23" sqref="V23"/>
    </sheetView>
  </sheetViews>
  <sheetFormatPr defaultColWidth="5.7109375" defaultRowHeight="12.75" x14ac:dyDescent="0.2"/>
  <cols>
    <col min="1" max="2" width="5.7109375" style="1"/>
    <col min="3" max="3" width="6.7109375" style="1" customWidth="1"/>
    <col min="4" max="5" width="5.7109375" style="1"/>
    <col min="6" max="6" width="10.28515625" style="1" customWidth="1"/>
    <col min="7" max="8" width="5.7109375" style="1"/>
    <col min="9" max="9" width="0.140625" style="1" customWidth="1"/>
    <col min="10" max="12" width="5.7109375" style="1"/>
    <col min="13" max="13" width="6.42578125" style="1" bestFit="1" customWidth="1"/>
    <col min="14" max="14" width="5.7109375" style="1"/>
    <col min="15" max="15" width="6.42578125" style="1" customWidth="1"/>
    <col min="16" max="16" width="5.7109375" style="1"/>
    <col min="17" max="17" width="4.5703125" style="1" customWidth="1"/>
    <col min="18" max="16384" width="5.7109375" style="1"/>
  </cols>
  <sheetData>
    <row r="1" spans="1:17" ht="41.25" x14ac:dyDescent="0.8">
      <c r="A1" s="91" t="s">
        <v>92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</row>
    <row r="2" spans="1:17" ht="15" customHeight="1" x14ac:dyDescent="0.2">
      <c r="A2" s="203" t="s">
        <v>93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</row>
    <row r="3" spans="1:17" ht="18.75" x14ac:dyDescent="0.3">
      <c r="B3" s="64" t="s">
        <v>91</v>
      </c>
    </row>
    <row r="4" spans="1:17" ht="18" x14ac:dyDescent="0.2">
      <c r="A4" s="203" t="s">
        <v>94</v>
      </c>
      <c r="B4" s="203"/>
      <c r="C4" s="203"/>
      <c r="D4" s="203"/>
      <c r="E4" s="203"/>
      <c r="F4" s="203"/>
      <c r="G4" s="203"/>
      <c r="H4" s="203"/>
      <c r="J4" s="203" t="s">
        <v>95</v>
      </c>
      <c r="K4" s="203"/>
      <c r="L4" s="203"/>
      <c r="M4" s="203"/>
      <c r="N4" s="203"/>
      <c r="O4" s="203"/>
      <c r="P4" s="203"/>
      <c r="Q4" s="203"/>
    </row>
    <row r="6" spans="1:17" s="5" customFormat="1" x14ac:dyDescent="0.2">
      <c r="A6" s="5" t="s">
        <v>88</v>
      </c>
      <c r="L6" s="66" t="s">
        <v>96</v>
      </c>
      <c r="M6" s="65">
        <v>6</v>
      </c>
    </row>
    <row r="7" spans="1:17" s="5" customFormat="1" x14ac:dyDescent="0.2">
      <c r="L7" s="66" t="s">
        <v>97</v>
      </c>
      <c r="M7" s="65">
        <v>1</v>
      </c>
    </row>
    <row r="8" spans="1:17" s="5" customFormat="1" x14ac:dyDescent="0.2">
      <c r="A8" s="5" t="s">
        <v>119</v>
      </c>
    </row>
    <row r="9" spans="1:17" x14ac:dyDescent="0.2">
      <c r="A9" s="102" t="s">
        <v>8</v>
      </c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4"/>
    </row>
    <row r="10" spans="1:17" ht="13.5" thickBot="1" x14ac:dyDescent="0.25"/>
    <row r="11" spans="1:17" ht="13.5" thickTop="1" x14ac:dyDescent="0.2">
      <c r="A11" s="105" t="s">
        <v>15</v>
      </c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7"/>
    </row>
    <row r="12" spans="1:17" ht="15" customHeight="1" x14ac:dyDescent="0.2">
      <c r="A12" s="99" t="s">
        <v>17</v>
      </c>
      <c r="B12" s="100"/>
      <c r="C12" s="100"/>
      <c r="D12" s="101">
        <v>6</v>
      </c>
      <c r="E12" s="101"/>
      <c r="G12" s="20" t="s">
        <v>9</v>
      </c>
      <c r="H12" s="204" t="s">
        <v>135</v>
      </c>
      <c r="I12" s="205"/>
      <c r="J12" s="205"/>
      <c r="K12" s="205"/>
      <c r="L12" s="205"/>
      <c r="M12" s="205"/>
      <c r="N12" s="205"/>
      <c r="O12" s="205"/>
      <c r="P12" s="205"/>
      <c r="Q12" s="206"/>
    </row>
    <row r="13" spans="1:17" ht="10.9" customHeight="1" x14ac:dyDescent="0.2">
      <c r="A13" s="3"/>
      <c r="H13" s="207"/>
      <c r="I13" s="208"/>
      <c r="J13" s="208"/>
      <c r="K13" s="208"/>
      <c r="L13" s="208"/>
      <c r="M13" s="208"/>
      <c r="N13" s="208"/>
      <c r="O13" s="208"/>
      <c r="P13" s="208"/>
      <c r="Q13" s="209"/>
    </row>
    <row r="14" spans="1:17" ht="25.9" customHeight="1" x14ac:dyDescent="0.2">
      <c r="A14" s="3"/>
      <c r="H14" s="207"/>
      <c r="I14" s="208"/>
      <c r="J14" s="208"/>
      <c r="K14" s="208"/>
      <c r="L14" s="208"/>
      <c r="M14" s="208"/>
      <c r="N14" s="208"/>
      <c r="O14" s="208"/>
      <c r="P14" s="208"/>
      <c r="Q14" s="209"/>
    </row>
    <row r="15" spans="1:17" ht="25.9" customHeight="1" x14ac:dyDescent="0.2">
      <c r="A15" s="99" t="s">
        <v>10</v>
      </c>
      <c r="B15" s="100"/>
      <c r="C15" s="100"/>
      <c r="D15" s="100"/>
      <c r="E15" s="100"/>
      <c r="F15" s="27">
        <v>200</v>
      </c>
      <c r="H15" s="207"/>
      <c r="I15" s="208"/>
      <c r="J15" s="208"/>
      <c r="K15" s="208"/>
      <c r="L15" s="208"/>
      <c r="M15" s="208"/>
      <c r="N15" s="208"/>
      <c r="O15" s="208"/>
      <c r="P15" s="208"/>
      <c r="Q15" s="209"/>
    </row>
    <row r="16" spans="1:17" ht="6" customHeight="1" x14ac:dyDescent="0.2">
      <c r="A16" s="28"/>
      <c r="B16" s="21"/>
      <c r="C16" s="21"/>
      <c r="D16" s="21"/>
      <c r="E16" s="21"/>
      <c r="H16" s="92" t="s">
        <v>134</v>
      </c>
      <c r="I16" s="93"/>
      <c r="J16" s="93"/>
      <c r="K16" s="93"/>
      <c r="L16" s="93"/>
      <c r="M16" s="93"/>
      <c r="N16" s="93"/>
      <c r="O16" s="93"/>
      <c r="P16" s="93"/>
      <c r="Q16" s="94"/>
    </row>
    <row r="17" spans="1:17" ht="15" customHeight="1" x14ac:dyDescent="0.2">
      <c r="A17" s="99" t="s">
        <v>25</v>
      </c>
      <c r="B17" s="100"/>
      <c r="C17" s="100"/>
      <c r="D17" s="100"/>
      <c r="E17" s="100"/>
      <c r="F17" s="18">
        <v>10</v>
      </c>
      <c r="H17" s="95"/>
      <c r="I17" s="93"/>
      <c r="J17" s="93"/>
      <c r="K17" s="93"/>
      <c r="L17" s="93"/>
      <c r="M17" s="93"/>
      <c r="N17" s="93"/>
      <c r="O17" s="93"/>
      <c r="P17" s="93"/>
      <c r="Q17" s="94"/>
    </row>
    <row r="18" spans="1:17" ht="5.0999999999999996" customHeight="1" x14ac:dyDescent="0.2">
      <c r="A18" s="28"/>
      <c r="B18" s="21"/>
      <c r="C18" s="21"/>
      <c r="D18" s="21"/>
      <c r="E18" s="21"/>
      <c r="H18" s="95"/>
      <c r="I18" s="93"/>
      <c r="J18" s="93"/>
      <c r="K18" s="93"/>
      <c r="L18" s="93"/>
      <c r="M18" s="93"/>
      <c r="N18" s="93"/>
      <c r="O18" s="93"/>
      <c r="P18" s="93"/>
      <c r="Q18" s="94"/>
    </row>
    <row r="19" spans="1:17" ht="15" customHeight="1" x14ac:dyDescent="0.2">
      <c r="A19" s="99" t="s">
        <v>11</v>
      </c>
      <c r="B19" s="100"/>
      <c r="C19" s="100"/>
      <c r="D19" s="100"/>
      <c r="E19" s="100"/>
      <c r="F19" s="18">
        <f>F15/F17</f>
        <v>20</v>
      </c>
      <c r="H19" s="96"/>
      <c r="I19" s="97"/>
      <c r="J19" s="97"/>
      <c r="K19" s="97"/>
      <c r="L19" s="97"/>
      <c r="M19" s="97"/>
      <c r="N19" s="97"/>
      <c r="O19" s="97"/>
      <c r="P19" s="97"/>
      <c r="Q19" s="98"/>
    </row>
    <row r="20" spans="1:17" ht="5.0999999999999996" customHeight="1" x14ac:dyDescent="0.2">
      <c r="A20" s="28"/>
      <c r="B20" s="21"/>
      <c r="C20" s="21"/>
      <c r="D20" s="21"/>
      <c r="E20" s="21"/>
      <c r="Q20" s="2"/>
    </row>
    <row r="21" spans="1:17" ht="15" customHeight="1" x14ac:dyDescent="0.2">
      <c r="A21" s="99" t="s">
        <v>18</v>
      </c>
      <c r="B21" s="100"/>
      <c r="C21" s="100"/>
      <c r="D21" s="100"/>
      <c r="E21" s="100"/>
      <c r="F21" s="101" t="s">
        <v>129</v>
      </c>
      <c r="G21" s="101"/>
      <c r="J21" s="102" t="s">
        <v>21</v>
      </c>
      <c r="K21" s="103"/>
      <c r="L21" s="103"/>
      <c r="M21" s="103"/>
      <c r="N21" s="104"/>
      <c r="O21" s="27">
        <v>32</v>
      </c>
      <c r="Q21" s="2"/>
    </row>
    <row r="22" spans="1:17" ht="5.0999999999999996" customHeight="1" x14ac:dyDescent="0.2">
      <c r="A22" s="28"/>
      <c r="B22" s="21"/>
      <c r="C22" s="21"/>
      <c r="D22" s="21"/>
      <c r="E22" s="21"/>
      <c r="F22" s="22"/>
      <c r="G22" s="22"/>
      <c r="K22" s="23"/>
      <c r="L22" s="24"/>
      <c r="M22" s="24"/>
      <c r="N22" s="24"/>
      <c r="O22" s="23"/>
      <c r="Q22" s="2"/>
    </row>
    <row r="23" spans="1:17" ht="15" customHeight="1" x14ac:dyDescent="0.2">
      <c r="A23" s="99" t="s">
        <v>13</v>
      </c>
      <c r="B23" s="100"/>
      <c r="C23" s="100"/>
      <c r="D23" s="100"/>
      <c r="E23" s="100"/>
      <c r="F23" s="63">
        <v>75.400000000000006</v>
      </c>
      <c r="G23" s="4" t="s">
        <v>83</v>
      </c>
      <c r="H23" s="111" t="s">
        <v>16</v>
      </c>
      <c r="I23" s="111"/>
      <c r="J23" s="111"/>
      <c r="K23" s="111"/>
      <c r="L23" s="111" t="s">
        <v>24</v>
      </c>
      <c r="M23" s="111"/>
      <c r="N23" s="111"/>
      <c r="O23" s="112">
        <v>45</v>
      </c>
      <c r="Q23" s="2"/>
    </row>
    <row r="24" spans="1:17" ht="5.0999999999999996" customHeight="1" x14ac:dyDescent="0.2">
      <c r="A24" s="28"/>
      <c r="B24" s="21"/>
      <c r="C24" s="21"/>
      <c r="D24" s="21"/>
      <c r="E24" s="21"/>
      <c r="F24" s="26"/>
      <c r="H24" s="22"/>
      <c r="I24" s="22"/>
      <c r="J24" s="22"/>
      <c r="K24" s="22"/>
      <c r="L24" s="111"/>
      <c r="M24" s="111"/>
      <c r="N24" s="111"/>
      <c r="O24" s="112"/>
      <c r="Q24" s="2"/>
    </row>
    <row r="25" spans="1:17" ht="15" customHeight="1" x14ac:dyDescent="0.2">
      <c r="A25" s="99" t="s">
        <v>12</v>
      </c>
      <c r="B25" s="100"/>
      <c r="C25" s="100"/>
      <c r="D25" s="100"/>
      <c r="E25" s="100"/>
      <c r="F25" s="63">
        <f>F23*F19</f>
        <v>1508</v>
      </c>
      <c r="L25" s="111" t="s">
        <v>22</v>
      </c>
      <c r="M25" s="111"/>
      <c r="N25" s="111"/>
      <c r="O25" s="112">
        <v>4.4000000000000004</v>
      </c>
      <c r="Q25" s="2"/>
    </row>
    <row r="26" spans="1:17" ht="5.0999999999999996" customHeight="1" x14ac:dyDescent="0.2">
      <c r="A26" s="28"/>
      <c r="B26" s="21"/>
      <c r="C26" s="21"/>
      <c r="D26" s="21"/>
      <c r="E26" s="21"/>
      <c r="F26" s="6"/>
      <c r="L26" s="111"/>
      <c r="M26" s="111"/>
      <c r="N26" s="111"/>
      <c r="O26" s="112"/>
      <c r="Q26" s="2"/>
    </row>
    <row r="27" spans="1:17" ht="15" customHeight="1" x14ac:dyDescent="0.2">
      <c r="A27" s="99" t="s">
        <v>19</v>
      </c>
      <c r="B27" s="100"/>
      <c r="C27" s="100"/>
      <c r="D27" s="100"/>
      <c r="E27" s="100"/>
      <c r="F27" s="63">
        <f>F15*F23</f>
        <v>15080.000000000002</v>
      </c>
      <c r="L27" s="111" t="s">
        <v>23</v>
      </c>
      <c r="M27" s="111"/>
      <c r="N27" s="111"/>
      <c r="O27" s="112">
        <v>26</v>
      </c>
      <c r="Q27" s="2"/>
    </row>
    <row r="28" spans="1:17" ht="5.0999999999999996" customHeight="1" x14ac:dyDescent="0.2">
      <c r="A28" s="28"/>
      <c r="B28" s="21"/>
      <c r="C28" s="21"/>
      <c r="D28" s="21"/>
      <c r="E28" s="21"/>
      <c r="F28" s="26"/>
      <c r="L28" s="111"/>
      <c r="M28" s="111"/>
      <c r="N28" s="111"/>
      <c r="O28" s="112"/>
      <c r="Q28" s="2"/>
    </row>
    <row r="29" spans="1:17" x14ac:dyDescent="0.2">
      <c r="A29" s="99" t="s">
        <v>14</v>
      </c>
      <c r="B29" s="100"/>
      <c r="C29" s="100"/>
      <c r="D29" s="100"/>
      <c r="E29" s="100"/>
      <c r="F29" s="84">
        <f>G70</f>
        <v>9.89</v>
      </c>
      <c r="Q29" s="2"/>
    </row>
    <row r="30" spans="1:17" ht="5.25" customHeight="1" x14ac:dyDescent="0.2">
      <c r="A30" s="3"/>
      <c r="Q30" s="2"/>
    </row>
    <row r="31" spans="1:17" x14ac:dyDescent="0.2">
      <c r="A31" s="102" t="s">
        <v>84</v>
      </c>
      <c r="B31" s="103"/>
      <c r="C31" s="103"/>
      <c r="D31" s="113">
        <f xml:space="preserve"> F27</f>
        <v>15080.000000000002</v>
      </c>
      <c r="E31" s="114"/>
      <c r="F31" s="62">
        <f>F29*F27</f>
        <v>149141.20000000004</v>
      </c>
      <c r="Q31" s="2"/>
    </row>
    <row r="32" spans="1:17" ht="13.5" thickBot="1" x14ac:dyDescent="0.25">
      <c r="A32" s="29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1"/>
    </row>
    <row r="33" spans="1:17" ht="14.25" thickTop="1" thickBot="1" x14ac:dyDescent="0.25">
      <c r="A33" s="40"/>
      <c r="B33" s="40"/>
      <c r="C33" s="40"/>
      <c r="D33" s="40"/>
      <c r="F33" s="40"/>
      <c r="G33" s="40"/>
      <c r="H33" s="40"/>
    </row>
    <row r="34" spans="1:17" x14ac:dyDescent="0.2">
      <c r="A34" s="42"/>
      <c r="B34" s="41"/>
      <c r="C34" s="41"/>
      <c r="D34" s="41"/>
      <c r="E34" s="41"/>
      <c r="F34" s="41"/>
      <c r="G34" s="41"/>
      <c r="H34" s="11"/>
      <c r="J34" s="42"/>
      <c r="K34" s="41"/>
      <c r="L34" s="41"/>
      <c r="M34" s="41"/>
      <c r="N34" s="41"/>
      <c r="O34" s="41"/>
      <c r="P34" s="41"/>
      <c r="Q34" s="11"/>
    </row>
    <row r="35" spans="1:17" x14ac:dyDescent="0.2">
      <c r="A35" s="126" t="s">
        <v>36</v>
      </c>
      <c r="B35" s="127"/>
      <c r="C35" s="127"/>
      <c r="D35" s="127"/>
      <c r="E35" s="127"/>
      <c r="F35" s="127"/>
      <c r="G35" s="127"/>
      <c r="H35" s="128"/>
      <c r="I35" s="43"/>
      <c r="J35" s="126" t="s">
        <v>46</v>
      </c>
      <c r="K35" s="127"/>
      <c r="L35" s="127"/>
      <c r="M35" s="127"/>
      <c r="N35" s="127"/>
      <c r="O35" s="127"/>
      <c r="P35" s="127"/>
      <c r="Q35" s="128"/>
    </row>
    <row r="36" spans="1:17" ht="13.5" thickBot="1" x14ac:dyDescent="0.25">
      <c r="A36" s="12" t="s">
        <v>3</v>
      </c>
      <c r="B36" s="34"/>
      <c r="C36" s="34"/>
      <c r="D36" s="34"/>
      <c r="E36" s="34"/>
      <c r="G36" s="34"/>
      <c r="H36" s="47"/>
      <c r="I36" s="34"/>
      <c r="J36" s="12" t="s">
        <v>56</v>
      </c>
      <c r="Q36" s="13"/>
    </row>
    <row r="37" spans="1:17" ht="15" customHeight="1" thickBot="1" x14ac:dyDescent="0.25">
      <c r="A37" s="129" t="s">
        <v>87</v>
      </c>
      <c r="B37" s="130"/>
      <c r="C37" s="130"/>
      <c r="D37" s="130"/>
      <c r="E37" s="130"/>
      <c r="F37" s="131"/>
      <c r="G37" s="118">
        <v>5.59</v>
      </c>
      <c r="H37" s="118"/>
      <c r="I37" s="45"/>
      <c r="J37" s="115" t="s">
        <v>47</v>
      </c>
      <c r="K37" s="116"/>
      <c r="L37" s="116"/>
      <c r="M37" s="116"/>
      <c r="N37" s="119"/>
      <c r="O37" s="119"/>
      <c r="P37" s="119"/>
      <c r="Q37" s="120"/>
    </row>
    <row r="38" spans="1:17" ht="15" customHeight="1" thickBot="1" x14ac:dyDescent="0.25">
      <c r="A38" s="115" t="s">
        <v>26</v>
      </c>
      <c r="B38" s="116"/>
      <c r="C38" s="116"/>
      <c r="D38" s="116"/>
      <c r="E38" s="116"/>
      <c r="F38" s="117"/>
      <c r="G38" s="118">
        <v>4</v>
      </c>
      <c r="H38" s="118"/>
      <c r="I38" s="45"/>
      <c r="J38" s="115" t="s">
        <v>48</v>
      </c>
      <c r="K38" s="116"/>
      <c r="L38" s="116"/>
      <c r="M38" s="116"/>
      <c r="N38" s="119"/>
      <c r="O38" s="119"/>
      <c r="P38" s="119"/>
      <c r="Q38" s="120"/>
    </row>
    <row r="39" spans="1:17" x14ac:dyDescent="0.2">
      <c r="A39" s="121" t="s">
        <v>1</v>
      </c>
      <c r="B39" s="100"/>
      <c r="C39" s="100"/>
      <c r="D39" s="100"/>
      <c r="E39" s="100"/>
      <c r="F39" s="100"/>
      <c r="G39" s="122">
        <f>G37/G38</f>
        <v>1.3975</v>
      </c>
      <c r="H39" s="123"/>
      <c r="I39" s="44"/>
      <c r="J39" s="115" t="s">
        <v>49</v>
      </c>
      <c r="K39" s="116"/>
      <c r="L39" s="116"/>
      <c r="M39" s="116"/>
      <c r="N39" s="124">
        <v>150000</v>
      </c>
      <c r="O39" s="124"/>
      <c r="P39" s="124"/>
      <c r="Q39" s="125"/>
    </row>
    <row r="40" spans="1:17" ht="15" x14ac:dyDescent="0.35">
      <c r="A40" s="16"/>
      <c r="H40" s="48"/>
      <c r="I40" s="7"/>
      <c r="J40" s="115" t="s">
        <v>50</v>
      </c>
      <c r="K40" s="116"/>
      <c r="L40" s="116"/>
      <c r="M40" s="116"/>
      <c r="N40" s="116"/>
      <c r="O40" s="116"/>
      <c r="P40" s="141">
        <v>0.08</v>
      </c>
      <c r="Q40" s="142"/>
    </row>
    <row r="41" spans="1:17" x14ac:dyDescent="0.2">
      <c r="A41" s="12" t="s">
        <v>27</v>
      </c>
      <c r="H41" s="49"/>
      <c r="I41" s="8"/>
      <c r="J41" s="115" t="s">
        <v>51</v>
      </c>
      <c r="K41" s="116"/>
      <c r="L41" s="116"/>
      <c r="M41" s="116"/>
      <c r="N41" s="116"/>
      <c r="O41" s="116"/>
      <c r="P41" s="143">
        <f>N39*P40</f>
        <v>12000</v>
      </c>
      <c r="Q41" s="144"/>
    </row>
    <row r="42" spans="1:17" x14ac:dyDescent="0.2">
      <c r="A42" s="12"/>
      <c r="D42" s="18" t="s">
        <v>28</v>
      </c>
      <c r="E42" s="18" t="s">
        <v>29</v>
      </c>
      <c r="F42" s="18" t="s">
        <v>31</v>
      </c>
      <c r="G42" s="145" t="s">
        <v>32</v>
      </c>
      <c r="H42" s="144"/>
      <c r="I42" s="22"/>
      <c r="J42" s="146" t="s">
        <v>52</v>
      </c>
      <c r="K42" s="147"/>
      <c r="L42" s="147"/>
      <c r="M42" s="147"/>
      <c r="N42" s="147"/>
      <c r="O42" s="148"/>
      <c r="P42" s="149">
        <f>P41/F27</f>
        <v>0.79575596816976113</v>
      </c>
      <c r="Q42" s="150"/>
    </row>
    <row r="43" spans="1:17" ht="15" customHeight="1" x14ac:dyDescent="0.2">
      <c r="A43" s="132" t="s">
        <v>34</v>
      </c>
      <c r="B43" s="133"/>
      <c r="C43" s="134"/>
      <c r="D43" s="27">
        <v>12</v>
      </c>
      <c r="E43" s="18" t="s">
        <v>30</v>
      </c>
      <c r="F43" s="36">
        <v>30</v>
      </c>
      <c r="G43" s="135">
        <f>D43*F43</f>
        <v>360</v>
      </c>
      <c r="H43" s="136"/>
      <c r="I43" s="45"/>
      <c r="J43" s="12" t="s">
        <v>57</v>
      </c>
      <c r="Q43" s="13"/>
    </row>
    <row r="44" spans="1:17" ht="15" customHeight="1" x14ac:dyDescent="0.2">
      <c r="A44" s="132" t="s">
        <v>85</v>
      </c>
      <c r="B44" s="133"/>
      <c r="C44" s="134"/>
      <c r="D44" s="27">
        <v>1</v>
      </c>
      <c r="E44" s="35" t="s">
        <v>33</v>
      </c>
      <c r="F44" s="37">
        <v>480</v>
      </c>
      <c r="G44" s="137">
        <f>D44*F44</f>
        <v>480</v>
      </c>
      <c r="H44" s="138"/>
      <c r="I44" s="38"/>
      <c r="J44" s="139" t="s">
        <v>53</v>
      </c>
      <c r="K44" s="140"/>
      <c r="L44" s="140"/>
      <c r="M44" s="140"/>
      <c r="N44" s="140"/>
      <c r="O44" s="140"/>
      <c r="P44" s="141">
        <v>0.08</v>
      </c>
      <c r="Q44" s="142"/>
    </row>
    <row r="45" spans="1:17" ht="15" customHeight="1" x14ac:dyDescent="0.2">
      <c r="A45" s="132" t="s">
        <v>0</v>
      </c>
      <c r="B45" s="133"/>
      <c r="C45" s="133"/>
      <c r="D45" s="133"/>
      <c r="E45" s="133"/>
      <c r="F45" s="134"/>
      <c r="G45" s="156">
        <v>8000</v>
      </c>
      <c r="H45" s="157"/>
      <c r="I45" s="46"/>
      <c r="J45" s="55" t="s">
        <v>54</v>
      </c>
      <c r="K45" s="18"/>
      <c r="L45" s="18"/>
      <c r="M45" s="18"/>
      <c r="N45" s="18"/>
      <c r="O45" s="18"/>
      <c r="P45" s="143">
        <f>N39*P44</f>
        <v>12000</v>
      </c>
      <c r="Q45" s="144"/>
    </row>
    <row r="46" spans="1:17" x14ac:dyDescent="0.2">
      <c r="A46" s="146" t="s">
        <v>35</v>
      </c>
      <c r="B46" s="147"/>
      <c r="C46" s="147"/>
      <c r="D46" s="147"/>
      <c r="E46" s="147"/>
      <c r="F46" s="148"/>
      <c r="G46" s="158">
        <f>(G43+G44)/G45</f>
        <v>0.105</v>
      </c>
      <c r="H46" s="159"/>
      <c r="I46" s="33"/>
      <c r="J46" s="160" t="s">
        <v>55</v>
      </c>
      <c r="K46" s="161"/>
      <c r="L46" s="161"/>
      <c r="M46" s="161"/>
      <c r="N46" s="161"/>
      <c r="O46" s="161"/>
      <c r="P46" s="149">
        <f>P45/F27</f>
        <v>0.79575596816976113</v>
      </c>
      <c r="Q46" s="150"/>
    </row>
    <row r="47" spans="1:17" x14ac:dyDescent="0.2">
      <c r="A47" s="16"/>
      <c r="G47" s="33"/>
      <c r="H47" s="50"/>
      <c r="I47" s="33"/>
      <c r="J47" s="15"/>
      <c r="Q47" s="13"/>
    </row>
    <row r="48" spans="1:17" x14ac:dyDescent="0.2">
      <c r="A48" s="12" t="s">
        <v>4</v>
      </c>
      <c r="H48" s="14"/>
      <c r="I48" s="6"/>
      <c r="J48" s="12" t="s">
        <v>58</v>
      </c>
      <c r="Q48" s="13"/>
    </row>
    <row r="49" spans="1:17" x14ac:dyDescent="0.2">
      <c r="A49" s="12"/>
      <c r="D49" s="18" t="s">
        <v>28</v>
      </c>
      <c r="E49" s="18" t="s">
        <v>29</v>
      </c>
      <c r="F49" s="18" t="s">
        <v>37</v>
      </c>
      <c r="G49" s="145" t="s">
        <v>38</v>
      </c>
      <c r="H49" s="144"/>
      <c r="I49" s="22"/>
      <c r="J49" s="55" t="s">
        <v>59</v>
      </c>
      <c r="K49" s="18"/>
      <c r="L49" s="18"/>
      <c r="M49" s="18" t="s">
        <v>64</v>
      </c>
      <c r="N49" s="145" t="s">
        <v>61</v>
      </c>
      <c r="O49" s="145"/>
      <c r="P49" s="145" t="s">
        <v>60</v>
      </c>
      <c r="Q49" s="144"/>
    </row>
    <row r="50" spans="1:17" x14ac:dyDescent="0.2">
      <c r="A50" s="151" t="s">
        <v>43</v>
      </c>
      <c r="B50" s="152"/>
      <c r="C50" s="152"/>
      <c r="D50" s="27">
        <v>6</v>
      </c>
      <c r="E50" s="18" t="s">
        <v>39</v>
      </c>
      <c r="F50" s="36">
        <v>550</v>
      </c>
      <c r="G50" s="153">
        <f>D50*F50</f>
        <v>3300</v>
      </c>
      <c r="H50" s="154"/>
      <c r="I50" s="38"/>
      <c r="J50" s="115" t="s">
        <v>62</v>
      </c>
      <c r="K50" s="116"/>
      <c r="L50" s="116"/>
      <c r="M50" s="52" t="s">
        <v>63</v>
      </c>
      <c r="N50" s="155">
        <v>2531</v>
      </c>
      <c r="O50" s="155"/>
      <c r="P50" s="137">
        <f>N50*12</f>
        <v>30372</v>
      </c>
      <c r="Q50" s="138"/>
    </row>
    <row r="51" spans="1:17" ht="15" customHeight="1" x14ac:dyDescent="0.2">
      <c r="A51" s="132" t="s">
        <v>40</v>
      </c>
      <c r="B51" s="133"/>
      <c r="C51" s="134"/>
      <c r="D51" s="27"/>
      <c r="E51" s="32" t="s">
        <v>29</v>
      </c>
      <c r="F51" s="36"/>
      <c r="G51" s="162">
        <f>D51*F51</f>
        <v>0</v>
      </c>
      <c r="H51" s="163"/>
      <c r="I51" s="38"/>
      <c r="J51" s="139" t="s">
        <v>67</v>
      </c>
      <c r="K51" s="140"/>
      <c r="L51" s="140"/>
      <c r="M51" s="53">
        <v>0.5</v>
      </c>
      <c r="N51" s="143">
        <f>N50*M51</f>
        <v>1265.5</v>
      </c>
      <c r="O51" s="145"/>
      <c r="P51" s="143">
        <f>N51*12</f>
        <v>15186</v>
      </c>
      <c r="Q51" s="144"/>
    </row>
    <row r="52" spans="1:17" ht="15" customHeight="1" x14ac:dyDescent="0.2">
      <c r="A52" s="132" t="s">
        <v>41</v>
      </c>
      <c r="B52" s="133"/>
      <c r="C52" s="134"/>
      <c r="D52" s="27"/>
      <c r="E52" s="32" t="s">
        <v>29</v>
      </c>
      <c r="F52" s="36"/>
      <c r="G52" s="162">
        <f>D52*F52</f>
        <v>0</v>
      </c>
      <c r="H52" s="163"/>
      <c r="I52" s="38"/>
      <c r="J52" s="115" t="s">
        <v>65</v>
      </c>
      <c r="K52" s="116"/>
      <c r="L52" s="116"/>
      <c r="M52" s="116"/>
      <c r="N52" s="116"/>
      <c r="O52" s="116"/>
      <c r="P52" s="164">
        <f>SUM(P50:P51)</f>
        <v>45558</v>
      </c>
      <c r="Q52" s="144"/>
    </row>
    <row r="53" spans="1:17" ht="15" customHeight="1" x14ac:dyDescent="0.2">
      <c r="A53" s="132" t="s">
        <v>42</v>
      </c>
      <c r="B53" s="133"/>
      <c r="C53" s="133"/>
      <c r="D53" s="27"/>
      <c r="E53" s="18" t="s">
        <v>29</v>
      </c>
      <c r="F53" s="36"/>
      <c r="G53" s="162">
        <f>D53*F53</f>
        <v>0</v>
      </c>
      <c r="H53" s="163"/>
      <c r="I53" s="38"/>
      <c r="J53" s="121" t="s">
        <v>66</v>
      </c>
      <c r="K53" s="100"/>
      <c r="L53" s="100"/>
      <c r="M53" s="100"/>
      <c r="N53" s="100"/>
      <c r="O53" s="100"/>
      <c r="P53" s="167">
        <f>P52/F27</f>
        <v>3.0210875331564981</v>
      </c>
      <c r="Q53" s="168"/>
    </row>
    <row r="54" spans="1:17" ht="15" customHeight="1" x14ac:dyDescent="0.2">
      <c r="A54" s="169" t="s">
        <v>44</v>
      </c>
      <c r="B54" s="170"/>
      <c r="C54" s="170"/>
      <c r="D54" s="170"/>
      <c r="E54" s="170"/>
      <c r="F54" s="170"/>
      <c r="G54" s="162">
        <f>SUM(G50:H53)</f>
        <v>3300</v>
      </c>
      <c r="H54" s="163"/>
      <c r="I54" s="38"/>
      <c r="J54" s="15"/>
      <c r="Q54" s="13"/>
    </row>
    <row r="55" spans="1:17" ht="15" customHeight="1" x14ac:dyDescent="0.2">
      <c r="A55" s="169" t="s">
        <v>45</v>
      </c>
      <c r="B55" s="170"/>
      <c r="C55" s="170"/>
      <c r="D55" s="170"/>
      <c r="E55" s="170"/>
      <c r="F55" s="170"/>
      <c r="G55" s="199">
        <v>7000</v>
      </c>
      <c r="H55" s="200"/>
      <c r="I55" s="46"/>
      <c r="J55" s="12" t="s">
        <v>75</v>
      </c>
      <c r="Q55" s="13"/>
    </row>
    <row r="56" spans="1:17" ht="15" customHeight="1" x14ac:dyDescent="0.2">
      <c r="A56" s="201" t="s">
        <v>2</v>
      </c>
      <c r="B56" s="202"/>
      <c r="C56" s="202"/>
      <c r="D56" s="202"/>
      <c r="E56" s="202"/>
      <c r="F56" s="202"/>
      <c r="G56" s="158">
        <f>G54/G55</f>
        <v>0.47142857142857142</v>
      </c>
      <c r="H56" s="159"/>
      <c r="I56" s="33"/>
      <c r="J56" s="115" t="s">
        <v>68</v>
      </c>
      <c r="K56" s="116"/>
      <c r="L56" s="116"/>
      <c r="M56" s="116"/>
      <c r="N56" s="116"/>
      <c r="O56" s="116"/>
      <c r="P56" s="165">
        <f>N39*0.01</f>
        <v>1500</v>
      </c>
      <c r="Q56" s="166"/>
    </row>
    <row r="57" spans="1:17" ht="15" customHeight="1" x14ac:dyDescent="0.2">
      <c r="A57" s="51"/>
      <c r="G57" s="33"/>
      <c r="H57" s="50"/>
      <c r="I57" s="33"/>
      <c r="J57" s="115" t="s">
        <v>69</v>
      </c>
      <c r="K57" s="116"/>
      <c r="L57" s="116"/>
      <c r="M57" s="116"/>
      <c r="N57" s="116"/>
      <c r="O57" s="116"/>
      <c r="P57" s="155">
        <v>90.54</v>
      </c>
      <c r="Q57" s="198"/>
    </row>
    <row r="58" spans="1:17" x14ac:dyDescent="0.2">
      <c r="A58" s="12" t="s">
        <v>5</v>
      </c>
      <c r="H58" s="17"/>
      <c r="I58" s="9"/>
      <c r="J58" s="115" t="s">
        <v>70</v>
      </c>
      <c r="K58" s="116"/>
      <c r="L58" s="116"/>
      <c r="M58" s="116"/>
      <c r="N58" s="116"/>
      <c r="O58" s="116"/>
      <c r="P58" s="194">
        <v>3000</v>
      </c>
      <c r="Q58" s="195"/>
    </row>
    <row r="59" spans="1:17" ht="15" customHeight="1" x14ac:dyDescent="0.2">
      <c r="F59" s="19" t="s">
        <v>86</v>
      </c>
      <c r="G59" s="61"/>
      <c r="I59" s="38"/>
      <c r="J59" s="115" t="s">
        <v>71</v>
      </c>
      <c r="K59" s="116"/>
      <c r="L59" s="116"/>
      <c r="M59" s="116"/>
      <c r="N59" s="116"/>
      <c r="O59" s="116"/>
      <c r="P59" s="194">
        <v>500</v>
      </c>
      <c r="Q59" s="195"/>
    </row>
    <row r="60" spans="1:17" ht="15" customHeight="1" x14ac:dyDescent="0.2">
      <c r="A60" s="192" t="s">
        <v>7</v>
      </c>
      <c r="B60" s="193"/>
      <c r="C60" s="193"/>
      <c r="D60" s="193"/>
      <c r="E60" s="193"/>
      <c r="F60" s="27">
        <v>1.0999999999999999E-2</v>
      </c>
      <c r="G60" s="137">
        <f>F60*N39</f>
        <v>1650</v>
      </c>
      <c r="H60" s="138"/>
      <c r="I60" s="39"/>
      <c r="J60" s="115" t="s">
        <v>73</v>
      </c>
      <c r="K60" s="116"/>
      <c r="L60" s="116"/>
      <c r="M60" s="116"/>
      <c r="N60" s="116"/>
      <c r="O60" s="116"/>
      <c r="P60" s="194">
        <v>700</v>
      </c>
      <c r="Q60" s="195"/>
    </row>
    <row r="61" spans="1:17" x14ac:dyDescent="0.2">
      <c r="A61" s="146" t="s">
        <v>6</v>
      </c>
      <c r="B61" s="147"/>
      <c r="C61" s="147"/>
      <c r="D61" s="147"/>
      <c r="E61" s="147"/>
      <c r="F61" s="148"/>
      <c r="G61" s="196">
        <f>G60/F25</f>
        <v>1.0941644562334218</v>
      </c>
      <c r="H61" s="197"/>
      <c r="J61" s="115" t="s">
        <v>72</v>
      </c>
      <c r="K61" s="116"/>
      <c r="L61" s="116"/>
      <c r="M61" s="116"/>
      <c r="N61" s="116"/>
      <c r="O61" s="116"/>
      <c r="P61" s="143">
        <f>SUM(P56:Q60)</f>
        <v>5790.54</v>
      </c>
      <c r="Q61" s="144"/>
    </row>
    <row r="62" spans="1:17" x14ac:dyDescent="0.2">
      <c r="A62" s="16"/>
      <c r="B62" s="10"/>
      <c r="H62" s="13"/>
      <c r="J62" s="121" t="s">
        <v>74</v>
      </c>
      <c r="K62" s="100"/>
      <c r="L62" s="100"/>
      <c r="M62" s="100"/>
      <c r="N62" s="100"/>
      <c r="O62" s="100"/>
      <c r="P62" s="149">
        <f>P61/F27</f>
        <v>0.38398806366047739</v>
      </c>
      <c r="Q62" s="150"/>
    </row>
    <row r="63" spans="1:17" x14ac:dyDescent="0.2">
      <c r="A63" s="16"/>
      <c r="B63" s="10"/>
      <c r="H63" s="13"/>
      <c r="J63" s="57"/>
      <c r="K63" s="21"/>
      <c r="L63" s="21"/>
      <c r="M63" s="21"/>
      <c r="N63" s="21"/>
      <c r="O63" s="21"/>
      <c r="P63" s="58"/>
      <c r="Q63" s="59"/>
    </row>
    <row r="64" spans="1:17" ht="15.75" customHeight="1" thickBot="1" x14ac:dyDescent="0.3">
      <c r="A64" s="184" t="s">
        <v>76</v>
      </c>
      <c r="B64" s="185"/>
      <c r="C64" s="185"/>
      <c r="D64" s="185"/>
      <c r="E64" s="185"/>
      <c r="F64" s="185"/>
      <c r="G64" s="186">
        <f>G39+G46+G56+G61</f>
        <v>3.0680930276619933</v>
      </c>
      <c r="H64" s="187"/>
      <c r="J64" s="188" t="s">
        <v>77</v>
      </c>
      <c r="K64" s="189"/>
      <c r="L64" s="189"/>
      <c r="M64" s="189"/>
      <c r="N64" s="189"/>
      <c r="O64" s="189"/>
      <c r="P64" s="190">
        <f>P42+P46+P53+P62</f>
        <v>4.9965875331564975</v>
      </c>
      <c r="Q64" s="191"/>
    </row>
    <row r="65" spans="1:16" ht="13.5" thickBot="1" x14ac:dyDescent="0.25">
      <c r="A65" s="5"/>
      <c r="B65" s="10"/>
    </row>
    <row r="66" spans="1:16" x14ac:dyDescent="0.2">
      <c r="A66" s="177" t="s">
        <v>79</v>
      </c>
      <c r="B66" s="178"/>
      <c r="C66" s="178"/>
      <c r="D66" s="178"/>
      <c r="E66" s="178"/>
      <c r="F66" s="178"/>
      <c r="G66" s="179">
        <f>G64+P64</f>
        <v>8.0646805608184913</v>
      </c>
      <c r="H66" s="180"/>
      <c r="P66" s="54"/>
    </row>
    <row r="67" spans="1:16" x14ac:dyDescent="0.2">
      <c r="A67" s="121" t="s">
        <v>78</v>
      </c>
      <c r="B67" s="100"/>
      <c r="C67" s="100"/>
      <c r="D67" s="100"/>
      <c r="E67" s="100"/>
      <c r="F67" s="100"/>
      <c r="G67" s="171">
        <v>0.08</v>
      </c>
      <c r="H67" s="172"/>
    </row>
    <row r="68" spans="1:16" x14ac:dyDescent="0.2">
      <c r="A68" s="121" t="s">
        <v>80</v>
      </c>
      <c r="B68" s="100"/>
      <c r="C68" s="100"/>
      <c r="D68" s="100"/>
      <c r="E68" s="100"/>
      <c r="F68" s="100"/>
      <c r="G68" s="181">
        <f>(G66*G67)+G66</f>
        <v>8.7098550056839699</v>
      </c>
      <c r="H68" s="182"/>
    </row>
    <row r="69" spans="1:16" x14ac:dyDescent="0.2">
      <c r="A69" s="121" t="s">
        <v>81</v>
      </c>
      <c r="B69" s="116"/>
      <c r="C69" s="116"/>
      <c r="D69" s="116"/>
      <c r="E69" s="116"/>
      <c r="F69" s="116"/>
      <c r="G69" s="171">
        <v>0.13500000000000001</v>
      </c>
      <c r="H69" s="172"/>
      <c r="P69" s="56"/>
    </row>
    <row r="70" spans="1:16" ht="13.5" thickBot="1" x14ac:dyDescent="0.25">
      <c r="A70" s="173" t="s">
        <v>82</v>
      </c>
      <c r="B70" s="174"/>
      <c r="C70" s="174"/>
      <c r="D70" s="174"/>
      <c r="E70" s="174"/>
      <c r="F70" s="174"/>
      <c r="G70" s="175">
        <f>ROUND((G68*G69)+G68,2)</f>
        <v>9.89</v>
      </c>
      <c r="H70" s="176"/>
      <c r="P70" s="56"/>
    </row>
    <row r="71" spans="1:16" x14ac:dyDescent="0.2">
      <c r="A71" s="21"/>
      <c r="B71" s="25"/>
      <c r="C71" s="25"/>
      <c r="D71" s="25"/>
      <c r="E71" s="25"/>
      <c r="F71" s="25"/>
      <c r="G71" s="60"/>
      <c r="H71" s="60"/>
      <c r="P71" s="56"/>
    </row>
    <row r="72" spans="1:16" x14ac:dyDescent="0.2">
      <c r="A72" s="21"/>
      <c r="B72" s="25"/>
      <c r="C72" s="25"/>
      <c r="D72" s="25"/>
      <c r="E72" s="25"/>
      <c r="F72" s="25"/>
      <c r="G72" s="60"/>
      <c r="H72" s="60"/>
      <c r="P72" s="56"/>
    </row>
    <row r="73" spans="1:16" x14ac:dyDescent="0.2">
      <c r="A73" s="21" t="s">
        <v>89</v>
      </c>
      <c r="B73" s="25"/>
      <c r="C73" s="25"/>
      <c r="D73" s="25"/>
      <c r="E73" s="25"/>
      <c r="F73" s="25"/>
      <c r="G73" s="60"/>
      <c r="H73" s="60"/>
      <c r="P73" s="56"/>
    </row>
    <row r="74" spans="1:16" x14ac:dyDescent="0.2">
      <c r="A74" s="21"/>
      <c r="B74" s="25"/>
      <c r="C74" s="25"/>
      <c r="D74" s="25"/>
      <c r="E74" s="25"/>
      <c r="F74" s="25"/>
      <c r="G74" s="60"/>
      <c r="H74" s="60"/>
      <c r="P74" s="56"/>
    </row>
    <row r="76" spans="1:16" x14ac:dyDescent="0.2">
      <c r="A76" s="1" t="s">
        <v>90</v>
      </c>
    </row>
  </sheetData>
  <mergeCells count="122">
    <mergeCell ref="H16:Q19"/>
    <mergeCell ref="A17:E17"/>
    <mergeCell ref="A19:E19"/>
    <mergeCell ref="A21:E21"/>
    <mergeCell ref="F21:G21"/>
    <mergeCell ref="J21:N21"/>
    <mergeCell ref="A9:Q9"/>
    <mergeCell ref="A11:Q11"/>
    <mergeCell ref="A12:C12"/>
    <mergeCell ref="D12:E12"/>
    <mergeCell ref="A15:E15"/>
    <mergeCell ref="A27:E27"/>
    <mergeCell ref="L27:N28"/>
    <mergeCell ref="O27:O28"/>
    <mergeCell ref="A29:E29"/>
    <mergeCell ref="A31:C31"/>
    <mergeCell ref="D31:E31"/>
    <mergeCell ref="A23:E23"/>
    <mergeCell ref="H23:K23"/>
    <mergeCell ref="L23:N24"/>
    <mergeCell ref="O23:O24"/>
    <mergeCell ref="A25:E25"/>
    <mergeCell ref="L25:N26"/>
    <mergeCell ref="O25:O26"/>
    <mergeCell ref="A38:F38"/>
    <mergeCell ref="G38:H38"/>
    <mergeCell ref="J38:M38"/>
    <mergeCell ref="N38:Q38"/>
    <mergeCell ref="A39:F39"/>
    <mergeCell ref="G39:H39"/>
    <mergeCell ref="J39:M39"/>
    <mergeCell ref="N39:Q39"/>
    <mergeCell ref="A35:H35"/>
    <mergeCell ref="J35:Q35"/>
    <mergeCell ref="A37:F37"/>
    <mergeCell ref="G37:H37"/>
    <mergeCell ref="J37:M37"/>
    <mergeCell ref="N37:Q37"/>
    <mergeCell ref="A43:C43"/>
    <mergeCell ref="G43:H43"/>
    <mergeCell ref="A44:C44"/>
    <mergeCell ref="G44:H44"/>
    <mergeCell ref="J44:O44"/>
    <mergeCell ref="P44:Q44"/>
    <mergeCell ref="J40:O40"/>
    <mergeCell ref="P40:Q40"/>
    <mergeCell ref="J41:O41"/>
    <mergeCell ref="P41:Q41"/>
    <mergeCell ref="G42:H42"/>
    <mergeCell ref="J42:O42"/>
    <mergeCell ref="P42:Q42"/>
    <mergeCell ref="G49:H49"/>
    <mergeCell ref="N49:O49"/>
    <mergeCell ref="P49:Q49"/>
    <mergeCell ref="A50:C50"/>
    <mergeCell ref="G50:H50"/>
    <mergeCell ref="J50:L50"/>
    <mergeCell ref="N50:O50"/>
    <mergeCell ref="P50:Q50"/>
    <mergeCell ref="A45:F45"/>
    <mergeCell ref="G45:H45"/>
    <mergeCell ref="P45:Q45"/>
    <mergeCell ref="A46:F46"/>
    <mergeCell ref="G46:H46"/>
    <mergeCell ref="J46:O46"/>
    <mergeCell ref="P46:Q46"/>
    <mergeCell ref="A51:C51"/>
    <mergeCell ref="G51:H51"/>
    <mergeCell ref="J51:L51"/>
    <mergeCell ref="N51:O51"/>
    <mergeCell ref="P51:Q51"/>
    <mergeCell ref="A52:C52"/>
    <mergeCell ref="G52:H52"/>
    <mergeCell ref="J52:O52"/>
    <mergeCell ref="P52:Q52"/>
    <mergeCell ref="A55:F55"/>
    <mergeCell ref="G55:H55"/>
    <mergeCell ref="A56:F56"/>
    <mergeCell ref="G56:H56"/>
    <mergeCell ref="J56:O56"/>
    <mergeCell ref="P56:Q56"/>
    <mergeCell ref="A53:C53"/>
    <mergeCell ref="G53:H53"/>
    <mergeCell ref="J53:O53"/>
    <mergeCell ref="P53:Q53"/>
    <mergeCell ref="A54:F54"/>
    <mergeCell ref="G54:H54"/>
    <mergeCell ref="P60:Q60"/>
    <mergeCell ref="A61:F61"/>
    <mergeCell ref="G61:H61"/>
    <mergeCell ref="J61:O61"/>
    <mergeCell ref="P61:Q61"/>
    <mergeCell ref="J57:O57"/>
    <mergeCell ref="P57:Q57"/>
    <mergeCell ref="J58:O58"/>
    <mergeCell ref="P58:Q58"/>
    <mergeCell ref="J59:O59"/>
    <mergeCell ref="P59:Q59"/>
    <mergeCell ref="A1:Q1"/>
    <mergeCell ref="A2:Q2"/>
    <mergeCell ref="A4:H4"/>
    <mergeCell ref="J4:Q4"/>
    <mergeCell ref="A69:F69"/>
    <mergeCell ref="G69:H69"/>
    <mergeCell ref="A70:F70"/>
    <mergeCell ref="G70:H70"/>
    <mergeCell ref="H12:Q15"/>
    <mergeCell ref="A66:F66"/>
    <mergeCell ref="G66:H66"/>
    <mergeCell ref="A67:F67"/>
    <mergeCell ref="G67:H67"/>
    <mergeCell ref="A68:F68"/>
    <mergeCell ref="G68:H68"/>
    <mergeCell ref="J62:O62"/>
    <mergeCell ref="P62:Q62"/>
    <mergeCell ref="A64:F64"/>
    <mergeCell ref="G64:H64"/>
    <mergeCell ref="J64:O64"/>
    <mergeCell ref="P64:Q64"/>
    <mergeCell ref="A60:E60"/>
    <mergeCell ref="G60:H60"/>
    <mergeCell ref="J60:O60"/>
  </mergeCells>
  <pageMargins left="0.25" right="0.25" top="0.27" bottom="0.31" header="0.3" footer="0.3"/>
  <pageSetup paperSize="9" scale="80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76"/>
  <sheetViews>
    <sheetView topLeftCell="A16" zoomScaleNormal="100" workbookViewId="0">
      <selection activeCell="F29" sqref="F29"/>
    </sheetView>
  </sheetViews>
  <sheetFormatPr defaultColWidth="5.7109375" defaultRowHeight="12.75" x14ac:dyDescent="0.2"/>
  <cols>
    <col min="1" max="2" width="5.7109375" style="1"/>
    <col min="3" max="3" width="6.7109375" style="1" customWidth="1"/>
    <col min="4" max="5" width="5.7109375" style="1"/>
    <col min="6" max="6" width="10.28515625" style="1" customWidth="1"/>
    <col min="7" max="8" width="5.7109375" style="1"/>
    <col min="9" max="9" width="0.140625" style="1" customWidth="1"/>
    <col min="10" max="12" width="5.7109375" style="1"/>
    <col min="13" max="13" width="6.42578125" style="1" bestFit="1" customWidth="1"/>
    <col min="14" max="14" width="5.7109375" style="1"/>
    <col min="15" max="15" width="6.42578125" style="1" customWidth="1"/>
    <col min="16" max="16" width="5.7109375" style="1"/>
    <col min="17" max="17" width="4.5703125" style="1" customWidth="1"/>
    <col min="18" max="16384" width="5.7109375" style="1"/>
  </cols>
  <sheetData>
    <row r="1" spans="1:17" ht="41.25" x14ac:dyDescent="0.8">
      <c r="A1" s="91" t="s">
        <v>92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</row>
    <row r="2" spans="1:17" ht="15" customHeight="1" x14ac:dyDescent="0.2">
      <c r="A2" s="203" t="s">
        <v>93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</row>
    <row r="3" spans="1:17" ht="18.75" x14ac:dyDescent="0.3">
      <c r="B3" s="64" t="s">
        <v>91</v>
      </c>
    </row>
    <row r="4" spans="1:17" ht="18" x14ac:dyDescent="0.2">
      <c r="A4" s="203" t="s">
        <v>94</v>
      </c>
      <c r="B4" s="203"/>
      <c r="C4" s="203"/>
      <c r="D4" s="203"/>
      <c r="E4" s="203"/>
      <c r="F4" s="203"/>
      <c r="G4" s="203"/>
      <c r="H4" s="203"/>
      <c r="J4" s="203" t="s">
        <v>95</v>
      </c>
      <c r="K4" s="203"/>
      <c r="L4" s="203"/>
      <c r="M4" s="203"/>
      <c r="N4" s="203"/>
      <c r="O4" s="203"/>
      <c r="P4" s="203"/>
      <c r="Q4" s="203"/>
    </row>
    <row r="6" spans="1:17" s="5" customFormat="1" x14ac:dyDescent="0.2">
      <c r="A6" s="5" t="s">
        <v>88</v>
      </c>
      <c r="L6" s="66" t="s">
        <v>96</v>
      </c>
      <c r="M6" s="65">
        <v>7</v>
      </c>
    </row>
    <row r="7" spans="1:17" s="5" customFormat="1" x14ac:dyDescent="0.2">
      <c r="L7" s="66" t="s">
        <v>97</v>
      </c>
      <c r="M7" s="65">
        <v>1</v>
      </c>
    </row>
    <row r="8" spans="1:17" s="5" customFormat="1" x14ac:dyDescent="0.2">
      <c r="A8" s="5" t="s">
        <v>119</v>
      </c>
    </row>
    <row r="9" spans="1:17" x14ac:dyDescent="0.2">
      <c r="A9" s="102" t="s">
        <v>8</v>
      </c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4"/>
    </row>
    <row r="10" spans="1:17" ht="13.5" thickBot="1" x14ac:dyDescent="0.25"/>
    <row r="11" spans="1:17" ht="13.5" thickTop="1" x14ac:dyDescent="0.2">
      <c r="A11" s="105" t="s">
        <v>15</v>
      </c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7"/>
    </row>
    <row r="12" spans="1:17" ht="15" customHeight="1" x14ac:dyDescent="0.2">
      <c r="A12" s="99" t="s">
        <v>17</v>
      </c>
      <c r="B12" s="100"/>
      <c r="C12" s="100"/>
      <c r="D12" s="220" t="s">
        <v>123</v>
      </c>
      <c r="E12" s="220"/>
      <c r="G12" s="20" t="s">
        <v>9</v>
      </c>
      <c r="H12" s="204" t="s">
        <v>136</v>
      </c>
      <c r="I12" s="205"/>
      <c r="J12" s="205"/>
      <c r="K12" s="205"/>
      <c r="L12" s="205"/>
      <c r="M12" s="205"/>
      <c r="N12" s="205"/>
      <c r="O12" s="205"/>
      <c r="P12" s="205"/>
      <c r="Q12" s="206"/>
    </row>
    <row r="13" spans="1:17" ht="10.9" customHeight="1" x14ac:dyDescent="0.2">
      <c r="A13" s="3"/>
      <c r="H13" s="207"/>
      <c r="I13" s="208"/>
      <c r="J13" s="208"/>
      <c r="K13" s="208"/>
      <c r="L13" s="208"/>
      <c r="M13" s="208"/>
      <c r="N13" s="208"/>
      <c r="O13" s="208"/>
      <c r="P13" s="208"/>
      <c r="Q13" s="209"/>
    </row>
    <row r="14" spans="1:17" ht="25.9" customHeight="1" x14ac:dyDescent="0.2">
      <c r="A14" s="3"/>
      <c r="H14" s="207"/>
      <c r="I14" s="208"/>
      <c r="J14" s="208"/>
      <c r="K14" s="208"/>
      <c r="L14" s="208"/>
      <c r="M14" s="208"/>
      <c r="N14" s="208"/>
      <c r="O14" s="208"/>
      <c r="P14" s="208"/>
      <c r="Q14" s="209"/>
    </row>
    <row r="15" spans="1:17" ht="25.9" customHeight="1" x14ac:dyDescent="0.2">
      <c r="A15" s="99" t="s">
        <v>10</v>
      </c>
      <c r="B15" s="100"/>
      <c r="C15" s="100"/>
      <c r="D15" s="100"/>
      <c r="E15" s="100"/>
      <c r="F15" s="27">
        <v>200</v>
      </c>
      <c r="H15" s="207"/>
      <c r="I15" s="208"/>
      <c r="J15" s="208"/>
      <c r="K15" s="208"/>
      <c r="L15" s="208"/>
      <c r="M15" s="208"/>
      <c r="N15" s="208"/>
      <c r="O15" s="208"/>
      <c r="P15" s="208"/>
      <c r="Q15" s="209"/>
    </row>
    <row r="16" spans="1:17" ht="6" customHeight="1" x14ac:dyDescent="0.2">
      <c r="A16" s="28"/>
      <c r="B16" s="21"/>
      <c r="C16" s="21"/>
      <c r="D16" s="21"/>
      <c r="E16" s="21"/>
      <c r="H16" s="92" t="s">
        <v>137</v>
      </c>
      <c r="I16" s="93"/>
      <c r="J16" s="93"/>
      <c r="K16" s="93"/>
      <c r="L16" s="93"/>
      <c r="M16" s="93"/>
      <c r="N16" s="93"/>
      <c r="O16" s="93"/>
      <c r="P16" s="93"/>
      <c r="Q16" s="94"/>
    </row>
    <row r="17" spans="1:17" ht="19.5" customHeight="1" x14ac:dyDescent="0.2">
      <c r="A17" s="99" t="s">
        <v>25</v>
      </c>
      <c r="B17" s="100"/>
      <c r="C17" s="100"/>
      <c r="D17" s="100"/>
      <c r="E17" s="100"/>
      <c r="F17" s="18">
        <v>10</v>
      </c>
      <c r="H17" s="95"/>
      <c r="I17" s="93"/>
      <c r="J17" s="93"/>
      <c r="K17" s="93"/>
      <c r="L17" s="93"/>
      <c r="M17" s="93"/>
      <c r="N17" s="93"/>
      <c r="O17" s="93"/>
      <c r="P17" s="93"/>
      <c r="Q17" s="94"/>
    </row>
    <row r="18" spans="1:17" ht="5.0999999999999996" customHeight="1" x14ac:dyDescent="0.2">
      <c r="A18" s="28"/>
      <c r="B18" s="21"/>
      <c r="C18" s="21"/>
      <c r="D18" s="21"/>
      <c r="E18" s="21"/>
      <c r="H18" s="95"/>
      <c r="I18" s="93"/>
      <c r="J18" s="93"/>
      <c r="K18" s="93"/>
      <c r="L18" s="93"/>
      <c r="M18" s="93"/>
      <c r="N18" s="93"/>
      <c r="O18" s="93"/>
      <c r="P18" s="93"/>
      <c r="Q18" s="94"/>
    </row>
    <row r="19" spans="1:17" ht="18.75" customHeight="1" x14ac:dyDescent="0.2">
      <c r="A19" s="99" t="s">
        <v>11</v>
      </c>
      <c r="B19" s="100"/>
      <c r="C19" s="100"/>
      <c r="D19" s="100"/>
      <c r="E19" s="100"/>
      <c r="F19" s="18">
        <f>F15/F17</f>
        <v>20</v>
      </c>
      <c r="H19" s="96"/>
      <c r="I19" s="97"/>
      <c r="J19" s="97"/>
      <c r="K19" s="97"/>
      <c r="L19" s="97"/>
      <c r="M19" s="97"/>
      <c r="N19" s="97"/>
      <c r="O19" s="97"/>
      <c r="P19" s="97"/>
      <c r="Q19" s="98"/>
    </row>
    <row r="20" spans="1:17" ht="5.0999999999999996" customHeight="1" x14ac:dyDescent="0.2">
      <c r="A20" s="28"/>
      <c r="B20" s="21"/>
      <c r="C20" s="21"/>
      <c r="D20" s="21"/>
      <c r="E20" s="21"/>
      <c r="Q20" s="2"/>
    </row>
    <row r="21" spans="1:17" ht="15" customHeight="1" x14ac:dyDescent="0.2">
      <c r="A21" s="99" t="s">
        <v>18</v>
      </c>
      <c r="B21" s="100"/>
      <c r="C21" s="100"/>
      <c r="D21" s="100"/>
      <c r="E21" s="100"/>
      <c r="F21" s="101" t="s">
        <v>129</v>
      </c>
      <c r="G21" s="101"/>
      <c r="J21" s="102" t="s">
        <v>21</v>
      </c>
      <c r="K21" s="103"/>
      <c r="L21" s="103"/>
      <c r="M21" s="103"/>
      <c r="N21" s="104"/>
      <c r="O21" s="27">
        <v>32</v>
      </c>
      <c r="Q21" s="2"/>
    </row>
    <row r="22" spans="1:17" ht="5.0999999999999996" customHeight="1" x14ac:dyDescent="0.2">
      <c r="A22" s="28"/>
      <c r="B22" s="21"/>
      <c r="C22" s="21"/>
      <c r="D22" s="21"/>
      <c r="E22" s="21"/>
      <c r="F22" s="22"/>
      <c r="G22" s="22"/>
      <c r="K22" s="23"/>
      <c r="L22" s="24"/>
      <c r="M22" s="24"/>
      <c r="N22" s="24"/>
      <c r="O22" s="23"/>
      <c r="Q22" s="2"/>
    </row>
    <row r="23" spans="1:17" ht="15" customHeight="1" x14ac:dyDescent="0.2">
      <c r="A23" s="99" t="s">
        <v>13</v>
      </c>
      <c r="B23" s="100"/>
      <c r="C23" s="100"/>
      <c r="D23" s="100"/>
      <c r="E23" s="100"/>
      <c r="F23" s="63">
        <v>152</v>
      </c>
      <c r="G23" s="4" t="s">
        <v>83</v>
      </c>
      <c r="H23" s="111" t="s">
        <v>16</v>
      </c>
      <c r="I23" s="111"/>
      <c r="J23" s="111"/>
      <c r="K23" s="111"/>
      <c r="L23" s="111" t="s">
        <v>24</v>
      </c>
      <c r="M23" s="111"/>
      <c r="N23" s="111"/>
      <c r="O23" s="112">
        <v>49.1</v>
      </c>
      <c r="Q23" s="2"/>
    </row>
    <row r="24" spans="1:17" ht="5.0999999999999996" customHeight="1" x14ac:dyDescent="0.2">
      <c r="A24" s="28"/>
      <c r="B24" s="21"/>
      <c r="C24" s="21"/>
      <c r="D24" s="21"/>
      <c r="E24" s="21"/>
      <c r="F24" s="26"/>
      <c r="H24" s="22"/>
      <c r="I24" s="22"/>
      <c r="J24" s="22"/>
      <c r="K24" s="22"/>
      <c r="L24" s="111"/>
      <c r="M24" s="111"/>
      <c r="N24" s="111"/>
      <c r="O24" s="112"/>
      <c r="Q24" s="2"/>
    </row>
    <row r="25" spans="1:17" ht="15" customHeight="1" x14ac:dyDescent="0.2">
      <c r="A25" s="99" t="s">
        <v>12</v>
      </c>
      <c r="B25" s="100"/>
      <c r="C25" s="100"/>
      <c r="D25" s="100"/>
      <c r="E25" s="100"/>
      <c r="F25" s="63">
        <f>F23*F19</f>
        <v>3040</v>
      </c>
      <c r="L25" s="111" t="s">
        <v>22</v>
      </c>
      <c r="M25" s="111"/>
      <c r="N25" s="111"/>
      <c r="O25" s="112">
        <v>4.0999999999999996</v>
      </c>
      <c r="Q25" s="2"/>
    </row>
    <row r="26" spans="1:17" ht="5.0999999999999996" customHeight="1" x14ac:dyDescent="0.2">
      <c r="A26" s="28"/>
      <c r="B26" s="21"/>
      <c r="C26" s="21"/>
      <c r="D26" s="21"/>
      <c r="E26" s="21"/>
      <c r="F26" s="6"/>
      <c r="L26" s="111"/>
      <c r="M26" s="111"/>
      <c r="N26" s="111"/>
      <c r="O26" s="112"/>
      <c r="Q26" s="2"/>
    </row>
    <row r="27" spans="1:17" ht="15" customHeight="1" x14ac:dyDescent="0.2">
      <c r="A27" s="99" t="s">
        <v>19</v>
      </c>
      <c r="B27" s="100"/>
      <c r="C27" s="100"/>
      <c r="D27" s="100"/>
      <c r="E27" s="100"/>
      <c r="F27" s="63">
        <f>F15*F23</f>
        <v>30400</v>
      </c>
      <c r="L27" s="111" t="s">
        <v>23</v>
      </c>
      <c r="M27" s="111"/>
      <c r="N27" s="111"/>
      <c r="O27" s="112">
        <v>59.3</v>
      </c>
      <c r="Q27" s="2"/>
    </row>
    <row r="28" spans="1:17" ht="5.0999999999999996" customHeight="1" x14ac:dyDescent="0.2">
      <c r="A28" s="28"/>
      <c r="B28" s="21"/>
      <c r="C28" s="21"/>
      <c r="D28" s="21"/>
      <c r="E28" s="21"/>
      <c r="F28" s="26"/>
      <c r="L28" s="111"/>
      <c r="M28" s="111"/>
      <c r="N28" s="111"/>
      <c r="O28" s="112"/>
      <c r="Q28" s="2"/>
    </row>
    <row r="29" spans="1:17" x14ac:dyDescent="0.2">
      <c r="A29" s="99" t="s">
        <v>14</v>
      </c>
      <c r="B29" s="100"/>
      <c r="C29" s="100"/>
      <c r="D29" s="100"/>
      <c r="E29" s="100"/>
      <c r="F29" s="84">
        <f>G70</f>
        <v>8.2799999999999994</v>
      </c>
      <c r="Q29" s="2"/>
    </row>
    <row r="30" spans="1:17" ht="5.25" customHeight="1" x14ac:dyDescent="0.2">
      <c r="A30" s="3"/>
      <c r="Q30" s="2"/>
    </row>
    <row r="31" spans="1:17" x14ac:dyDescent="0.2">
      <c r="A31" s="102" t="s">
        <v>84</v>
      </c>
      <c r="B31" s="103"/>
      <c r="C31" s="103"/>
      <c r="D31" s="113">
        <f xml:space="preserve"> F27</f>
        <v>30400</v>
      </c>
      <c r="E31" s="114"/>
      <c r="F31" s="62">
        <f>F29*F27</f>
        <v>251711.99999999997</v>
      </c>
      <c r="Q31" s="2"/>
    </row>
    <row r="32" spans="1:17" ht="13.5" thickBot="1" x14ac:dyDescent="0.25">
      <c r="A32" s="29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1"/>
    </row>
    <row r="33" spans="1:17" ht="14.25" thickTop="1" thickBot="1" x14ac:dyDescent="0.25">
      <c r="A33" s="40"/>
      <c r="B33" s="40"/>
      <c r="C33" s="40"/>
      <c r="D33" s="40"/>
      <c r="F33" s="40"/>
      <c r="G33" s="40"/>
      <c r="H33" s="40"/>
    </row>
    <row r="34" spans="1:17" x14ac:dyDescent="0.2">
      <c r="A34" s="42"/>
      <c r="B34" s="41"/>
      <c r="C34" s="41"/>
      <c r="D34" s="41"/>
      <c r="E34" s="41"/>
      <c r="F34" s="41"/>
      <c r="G34" s="41"/>
      <c r="H34" s="11"/>
      <c r="J34" s="42"/>
      <c r="K34" s="41"/>
      <c r="L34" s="41"/>
      <c r="M34" s="41"/>
      <c r="N34" s="41"/>
      <c r="O34" s="41"/>
      <c r="P34" s="41"/>
      <c r="Q34" s="11"/>
    </row>
    <row r="35" spans="1:17" x14ac:dyDescent="0.2">
      <c r="A35" s="126" t="s">
        <v>36</v>
      </c>
      <c r="B35" s="127"/>
      <c r="C35" s="127"/>
      <c r="D35" s="127"/>
      <c r="E35" s="127"/>
      <c r="F35" s="127"/>
      <c r="G35" s="127"/>
      <c r="H35" s="128"/>
      <c r="I35" s="43"/>
      <c r="J35" s="126" t="s">
        <v>46</v>
      </c>
      <c r="K35" s="127"/>
      <c r="L35" s="127"/>
      <c r="M35" s="127"/>
      <c r="N35" s="127"/>
      <c r="O35" s="127"/>
      <c r="P35" s="127"/>
      <c r="Q35" s="128"/>
    </row>
    <row r="36" spans="1:17" ht="13.5" thickBot="1" x14ac:dyDescent="0.25">
      <c r="A36" s="12" t="s">
        <v>3</v>
      </c>
      <c r="B36" s="34"/>
      <c r="C36" s="34"/>
      <c r="D36" s="34"/>
      <c r="E36" s="34"/>
      <c r="G36" s="34"/>
      <c r="H36" s="47"/>
      <c r="I36" s="34"/>
      <c r="J36" s="12" t="s">
        <v>56</v>
      </c>
      <c r="Q36" s="13"/>
    </row>
    <row r="37" spans="1:17" ht="15" customHeight="1" thickBot="1" x14ac:dyDescent="0.25">
      <c r="A37" s="129" t="s">
        <v>87</v>
      </c>
      <c r="B37" s="130"/>
      <c r="C37" s="130"/>
      <c r="D37" s="130"/>
      <c r="E37" s="130"/>
      <c r="F37" s="131"/>
      <c r="G37" s="118">
        <v>5.59</v>
      </c>
      <c r="H37" s="118"/>
      <c r="I37" s="45"/>
      <c r="J37" s="115" t="s">
        <v>47</v>
      </c>
      <c r="K37" s="116"/>
      <c r="L37" s="116"/>
      <c r="M37" s="116"/>
      <c r="N37" s="119"/>
      <c r="O37" s="119"/>
      <c r="P37" s="119"/>
      <c r="Q37" s="120"/>
    </row>
    <row r="38" spans="1:17" ht="15" customHeight="1" thickBot="1" x14ac:dyDescent="0.25">
      <c r="A38" s="115" t="s">
        <v>26</v>
      </c>
      <c r="B38" s="116"/>
      <c r="C38" s="116"/>
      <c r="D38" s="116"/>
      <c r="E38" s="116"/>
      <c r="F38" s="117"/>
      <c r="G38" s="118">
        <v>4</v>
      </c>
      <c r="H38" s="118"/>
      <c r="I38" s="45"/>
      <c r="J38" s="115" t="s">
        <v>48</v>
      </c>
      <c r="K38" s="116"/>
      <c r="L38" s="116"/>
      <c r="M38" s="116"/>
      <c r="N38" s="119"/>
      <c r="O38" s="119"/>
      <c r="P38" s="119"/>
      <c r="Q38" s="120"/>
    </row>
    <row r="39" spans="1:17" x14ac:dyDescent="0.2">
      <c r="A39" s="121" t="s">
        <v>1</v>
      </c>
      <c r="B39" s="100"/>
      <c r="C39" s="100"/>
      <c r="D39" s="100"/>
      <c r="E39" s="100"/>
      <c r="F39" s="100"/>
      <c r="G39" s="122">
        <f>G37/G38</f>
        <v>1.3975</v>
      </c>
      <c r="H39" s="123"/>
      <c r="I39" s="44"/>
      <c r="J39" s="115" t="s">
        <v>49</v>
      </c>
      <c r="K39" s="116"/>
      <c r="L39" s="116"/>
      <c r="M39" s="116"/>
      <c r="N39" s="124">
        <v>150000</v>
      </c>
      <c r="O39" s="124"/>
      <c r="P39" s="124"/>
      <c r="Q39" s="125"/>
    </row>
    <row r="40" spans="1:17" ht="15" x14ac:dyDescent="0.35">
      <c r="A40" s="16"/>
      <c r="H40" s="48"/>
      <c r="I40" s="7"/>
      <c r="J40" s="115" t="s">
        <v>50</v>
      </c>
      <c r="K40" s="116"/>
      <c r="L40" s="116"/>
      <c r="M40" s="116"/>
      <c r="N40" s="116"/>
      <c r="O40" s="116"/>
      <c r="P40" s="141">
        <v>0.08</v>
      </c>
      <c r="Q40" s="142"/>
    </row>
    <row r="41" spans="1:17" x14ac:dyDescent="0.2">
      <c r="A41" s="12" t="s">
        <v>27</v>
      </c>
      <c r="H41" s="49"/>
      <c r="I41" s="8"/>
      <c r="J41" s="115" t="s">
        <v>51</v>
      </c>
      <c r="K41" s="116"/>
      <c r="L41" s="116"/>
      <c r="M41" s="116"/>
      <c r="N41" s="116"/>
      <c r="O41" s="116"/>
      <c r="P41" s="143">
        <f>N39*P40</f>
        <v>12000</v>
      </c>
      <c r="Q41" s="144"/>
    </row>
    <row r="42" spans="1:17" x14ac:dyDescent="0.2">
      <c r="A42" s="12"/>
      <c r="D42" s="18" t="s">
        <v>28</v>
      </c>
      <c r="E42" s="18" t="s">
        <v>29</v>
      </c>
      <c r="F42" s="18" t="s">
        <v>31</v>
      </c>
      <c r="G42" s="145" t="s">
        <v>32</v>
      </c>
      <c r="H42" s="144"/>
      <c r="I42" s="22"/>
      <c r="J42" s="146" t="s">
        <v>52</v>
      </c>
      <c r="K42" s="147"/>
      <c r="L42" s="147"/>
      <c r="M42" s="147"/>
      <c r="N42" s="147"/>
      <c r="O42" s="148"/>
      <c r="P42" s="149">
        <f>P41/F27</f>
        <v>0.39473684210526316</v>
      </c>
      <c r="Q42" s="150"/>
    </row>
    <row r="43" spans="1:17" ht="15" customHeight="1" x14ac:dyDescent="0.2">
      <c r="A43" s="132" t="s">
        <v>34</v>
      </c>
      <c r="B43" s="133"/>
      <c r="C43" s="134"/>
      <c r="D43" s="27">
        <v>12</v>
      </c>
      <c r="E43" s="18" t="s">
        <v>30</v>
      </c>
      <c r="F43" s="36">
        <v>30</v>
      </c>
      <c r="G43" s="135">
        <f>D43*F43</f>
        <v>360</v>
      </c>
      <c r="H43" s="136"/>
      <c r="I43" s="45"/>
      <c r="J43" s="12" t="s">
        <v>57</v>
      </c>
      <c r="Q43" s="13"/>
    </row>
    <row r="44" spans="1:17" ht="15" customHeight="1" x14ac:dyDescent="0.2">
      <c r="A44" s="132" t="s">
        <v>85</v>
      </c>
      <c r="B44" s="133"/>
      <c r="C44" s="134"/>
      <c r="D44" s="27">
        <v>1</v>
      </c>
      <c r="E44" s="35" t="s">
        <v>33</v>
      </c>
      <c r="F44" s="37">
        <v>480</v>
      </c>
      <c r="G44" s="137">
        <f>D44*F44</f>
        <v>480</v>
      </c>
      <c r="H44" s="138"/>
      <c r="I44" s="38"/>
      <c r="J44" s="139" t="s">
        <v>53</v>
      </c>
      <c r="K44" s="140"/>
      <c r="L44" s="140"/>
      <c r="M44" s="140"/>
      <c r="N44" s="140"/>
      <c r="O44" s="140"/>
      <c r="P44" s="141">
        <v>0.08</v>
      </c>
      <c r="Q44" s="142"/>
    </row>
    <row r="45" spans="1:17" ht="15" customHeight="1" x14ac:dyDescent="0.2">
      <c r="A45" s="132" t="s">
        <v>0</v>
      </c>
      <c r="B45" s="133"/>
      <c r="C45" s="133"/>
      <c r="D45" s="133"/>
      <c r="E45" s="133"/>
      <c r="F45" s="134"/>
      <c r="G45" s="156">
        <v>8000</v>
      </c>
      <c r="H45" s="157"/>
      <c r="I45" s="46"/>
      <c r="J45" s="55" t="s">
        <v>54</v>
      </c>
      <c r="K45" s="18"/>
      <c r="L45" s="18"/>
      <c r="M45" s="18"/>
      <c r="N45" s="18"/>
      <c r="O45" s="18"/>
      <c r="P45" s="143">
        <f>N39*P44</f>
        <v>12000</v>
      </c>
      <c r="Q45" s="144"/>
    </row>
    <row r="46" spans="1:17" x14ac:dyDescent="0.2">
      <c r="A46" s="146" t="s">
        <v>35</v>
      </c>
      <c r="B46" s="147"/>
      <c r="C46" s="147"/>
      <c r="D46" s="147"/>
      <c r="E46" s="147"/>
      <c r="F46" s="148"/>
      <c r="G46" s="158">
        <f>(G43+G44)/G45</f>
        <v>0.105</v>
      </c>
      <c r="H46" s="159"/>
      <c r="I46" s="33"/>
      <c r="J46" s="160" t="s">
        <v>55</v>
      </c>
      <c r="K46" s="161"/>
      <c r="L46" s="161"/>
      <c r="M46" s="161"/>
      <c r="N46" s="161"/>
      <c r="O46" s="161"/>
      <c r="P46" s="149">
        <f>P45/F27</f>
        <v>0.39473684210526316</v>
      </c>
      <c r="Q46" s="150"/>
    </row>
    <row r="47" spans="1:17" x14ac:dyDescent="0.2">
      <c r="A47" s="16"/>
      <c r="G47" s="33"/>
      <c r="H47" s="50"/>
      <c r="I47" s="33"/>
      <c r="J47" s="15"/>
      <c r="Q47" s="13"/>
    </row>
    <row r="48" spans="1:17" x14ac:dyDescent="0.2">
      <c r="A48" s="12" t="s">
        <v>4</v>
      </c>
      <c r="H48" s="14"/>
      <c r="I48" s="6"/>
      <c r="J48" s="12" t="s">
        <v>58</v>
      </c>
      <c r="Q48" s="13"/>
    </row>
    <row r="49" spans="1:25" x14ac:dyDescent="0.2">
      <c r="A49" s="12"/>
      <c r="D49" s="18" t="s">
        <v>28</v>
      </c>
      <c r="E49" s="18" t="s">
        <v>29</v>
      </c>
      <c r="F49" s="18" t="s">
        <v>37</v>
      </c>
      <c r="G49" s="145" t="s">
        <v>38</v>
      </c>
      <c r="H49" s="144"/>
      <c r="I49" s="22"/>
      <c r="J49" s="55" t="s">
        <v>59</v>
      </c>
      <c r="K49" s="18"/>
      <c r="L49" s="18"/>
      <c r="M49" s="18" t="s">
        <v>64</v>
      </c>
      <c r="N49" s="145" t="s">
        <v>61</v>
      </c>
      <c r="O49" s="145"/>
      <c r="P49" s="145" t="s">
        <v>60</v>
      </c>
      <c r="Q49" s="144"/>
    </row>
    <row r="50" spans="1:25" x14ac:dyDescent="0.2">
      <c r="A50" s="151" t="s">
        <v>43</v>
      </c>
      <c r="B50" s="152"/>
      <c r="C50" s="152"/>
      <c r="D50" s="27">
        <v>6</v>
      </c>
      <c r="E50" s="18" t="s">
        <v>39</v>
      </c>
      <c r="F50" s="36">
        <v>550</v>
      </c>
      <c r="G50" s="153">
        <f>D50*F50</f>
        <v>3300</v>
      </c>
      <c r="H50" s="154"/>
      <c r="I50" s="38"/>
      <c r="J50" s="115" t="s">
        <v>62</v>
      </c>
      <c r="K50" s="116"/>
      <c r="L50" s="116"/>
      <c r="M50" s="52" t="s">
        <v>63</v>
      </c>
      <c r="N50" s="155">
        <v>4702</v>
      </c>
      <c r="O50" s="155"/>
      <c r="P50" s="137">
        <f>N50*12</f>
        <v>56424</v>
      </c>
      <c r="Q50" s="138"/>
      <c r="R50" s="210" t="s">
        <v>143</v>
      </c>
      <c r="S50" s="211"/>
      <c r="T50" s="211"/>
      <c r="U50" s="211"/>
      <c r="V50" s="211"/>
      <c r="W50" s="211"/>
      <c r="X50" s="211"/>
      <c r="Y50" s="211"/>
    </row>
    <row r="51" spans="1:25" ht="15" customHeight="1" x14ac:dyDescent="0.2">
      <c r="A51" s="132" t="s">
        <v>40</v>
      </c>
      <c r="B51" s="133"/>
      <c r="C51" s="134"/>
      <c r="D51" s="27"/>
      <c r="E51" s="32" t="s">
        <v>29</v>
      </c>
      <c r="F51" s="36"/>
      <c r="G51" s="162">
        <f>D51*F51</f>
        <v>0</v>
      </c>
      <c r="H51" s="163"/>
      <c r="I51" s="38"/>
      <c r="J51" s="139" t="s">
        <v>67</v>
      </c>
      <c r="K51" s="140"/>
      <c r="L51" s="140"/>
      <c r="M51" s="53">
        <v>0.5</v>
      </c>
      <c r="N51" s="143">
        <f>N50*M51</f>
        <v>2351</v>
      </c>
      <c r="O51" s="145"/>
      <c r="P51" s="143">
        <f>N51*12</f>
        <v>28212</v>
      </c>
      <c r="Q51" s="144"/>
    </row>
    <row r="52" spans="1:25" ht="15" customHeight="1" x14ac:dyDescent="0.2">
      <c r="A52" s="132" t="s">
        <v>41</v>
      </c>
      <c r="B52" s="133"/>
      <c r="C52" s="134"/>
      <c r="D52" s="27"/>
      <c r="E52" s="32" t="s">
        <v>29</v>
      </c>
      <c r="F52" s="36"/>
      <c r="G52" s="162">
        <f>D52*F52</f>
        <v>0</v>
      </c>
      <c r="H52" s="163"/>
      <c r="I52" s="38"/>
      <c r="J52" s="115" t="s">
        <v>65</v>
      </c>
      <c r="K52" s="116"/>
      <c r="L52" s="116"/>
      <c r="M52" s="116"/>
      <c r="N52" s="116"/>
      <c r="O52" s="116"/>
      <c r="P52" s="164">
        <f>SUM(P50:P51)</f>
        <v>84636</v>
      </c>
      <c r="Q52" s="144"/>
    </row>
    <row r="53" spans="1:25" ht="15" customHeight="1" x14ac:dyDescent="0.2">
      <c r="A53" s="132" t="s">
        <v>42</v>
      </c>
      <c r="B53" s="133"/>
      <c r="C53" s="133"/>
      <c r="D53" s="27"/>
      <c r="E53" s="18" t="s">
        <v>29</v>
      </c>
      <c r="F53" s="36"/>
      <c r="G53" s="162">
        <f>D53*F53</f>
        <v>0</v>
      </c>
      <c r="H53" s="163"/>
      <c r="I53" s="38"/>
      <c r="J53" s="121" t="s">
        <v>66</v>
      </c>
      <c r="K53" s="100"/>
      <c r="L53" s="100"/>
      <c r="M53" s="100"/>
      <c r="N53" s="100"/>
      <c r="O53" s="100"/>
      <c r="P53" s="167">
        <f>P52/F27</f>
        <v>2.7840789473684211</v>
      </c>
      <c r="Q53" s="168"/>
    </row>
    <row r="54" spans="1:25" ht="15" customHeight="1" x14ac:dyDescent="0.2">
      <c r="A54" s="169" t="s">
        <v>44</v>
      </c>
      <c r="B54" s="170"/>
      <c r="C54" s="170"/>
      <c r="D54" s="170"/>
      <c r="E54" s="170"/>
      <c r="F54" s="170"/>
      <c r="G54" s="162">
        <f>SUM(G50:H53)</f>
        <v>3300</v>
      </c>
      <c r="H54" s="163"/>
      <c r="I54" s="38"/>
      <c r="J54" s="15"/>
      <c r="Q54" s="13"/>
    </row>
    <row r="55" spans="1:25" ht="15" customHeight="1" x14ac:dyDescent="0.2">
      <c r="A55" s="169" t="s">
        <v>45</v>
      </c>
      <c r="B55" s="170"/>
      <c r="C55" s="170"/>
      <c r="D55" s="170"/>
      <c r="E55" s="170"/>
      <c r="F55" s="170"/>
      <c r="G55" s="199">
        <v>7000</v>
      </c>
      <c r="H55" s="200"/>
      <c r="I55" s="46"/>
      <c r="J55" s="12" t="s">
        <v>75</v>
      </c>
      <c r="Q55" s="13"/>
    </row>
    <row r="56" spans="1:25" ht="15" customHeight="1" x14ac:dyDescent="0.2">
      <c r="A56" s="201" t="s">
        <v>2</v>
      </c>
      <c r="B56" s="202"/>
      <c r="C56" s="202"/>
      <c r="D56" s="202"/>
      <c r="E56" s="202"/>
      <c r="F56" s="202"/>
      <c r="G56" s="158">
        <f>G54/G55</f>
        <v>0.47142857142857142</v>
      </c>
      <c r="H56" s="159"/>
      <c r="I56" s="33"/>
      <c r="J56" s="115" t="s">
        <v>68</v>
      </c>
      <c r="K56" s="116"/>
      <c r="L56" s="116"/>
      <c r="M56" s="116"/>
      <c r="N56" s="116"/>
      <c r="O56" s="116"/>
      <c r="P56" s="165">
        <f>N39*0.01</f>
        <v>1500</v>
      </c>
      <c r="Q56" s="166"/>
    </row>
    <row r="57" spans="1:25" ht="15" customHeight="1" x14ac:dyDescent="0.2">
      <c r="A57" s="51"/>
      <c r="G57" s="33"/>
      <c r="H57" s="50"/>
      <c r="I57" s="33"/>
      <c r="J57" s="115" t="s">
        <v>69</v>
      </c>
      <c r="K57" s="116"/>
      <c r="L57" s="116"/>
      <c r="M57" s="116"/>
      <c r="N57" s="116"/>
      <c r="O57" s="116"/>
      <c r="P57" s="155">
        <v>90.54</v>
      </c>
      <c r="Q57" s="198"/>
    </row>
    <row r="58" spans="1:25" x14ac:dyDescent="0.2">
      <c r="A58" s="12" t="s">
        <v>5</v>
      </c>
      <c r="H58" s="17"/>
      <c r="I58" s="9"/>
      <c r="J58" s="115" t="s">
        <v>70</v>
      </c>
      <c r="K58" s="116"/>
      <c r="L58" s="116"/>
      <c r="M58" s="116"/>
      <c r="N58" s="116"/>
      <c r="O58" s="116"/>
      <c r="P58" s="194">
        <v>3000</v>
      </c>
      <c r="Q58" s="195"/>
    </row>
    <row r="59" spans="1:25" ht="15" customHeight="1" x14ac:dyDescent="0.2">
      <c r="F59" s="19" t="s">
        <v>86</v>
      </c>
      <c r="G59" s="61"/>
      <c r="I59" s="38"/>
      <c r="J59" s="115" t="s">
        <v>71</v>
      </c>
      <c r="K59" s="116"/>
      <c r="L59" s="116"/>
      <c r="M59" s="116"/>
      <c r="N59" s="116"/>
      <c r="O59" s="116"/>
      <c r="P59" s="194">
        <v>500</v>
      </c>
      <c r="Q59" s="195"/>
    </row>
    <row r="60" spans="1:25" ht="15" customHeight="1" x14ac:dyDescent="0.2">
      <c r="A60" s="192" t="s">
        <v>7</v>
      </c>
      <c r="B60" s="193"/>
      <c r="C60" s="193"/>
      <c r="D60" s="193"/>
      <c r="E60" s="193"/>
      <c r="F60" s="27">
        <v>0.02</v>
      </c>
      <c r="G60" s="137">
        <f>F60*N39</f>
        <v>3000</v>
      </c>
      <c r="H60" s="138"/>
      <c r="I60" s="39"/>
      <c r="J60" s="115" t="s">
        <v>73</v>
      </c>
      <c r="K60" s="116"/>
      <c r="L60" s="116"/>
      <c r="M60" s="116"/>
      <c r="N60" s="116"/>
      <c r="O60" s="116"/>
      <c r="P60" s="194">
        <v>1500</v>
      </c>
      <c r="Q60" s="195"/>
    </row>
    <row r="61" spans="1:25" x14ac:dyDescent="0.2">
      <c r="A61" s="146" t="s">
        <v>6</v>
      </c>
      <c r="B61" s="147"/>
      <c r="C61" s="147"/>
      <c r="D61" s="147"/>
      <c r="E61" s="147"/>
      <c r="F61" s="148"/>
      <c r="G61" s="196">
        <f>G60/F25</f>
        <v>0.98684210526315785</v>
      </c>
      <c r="H61" s="197"/>
      <c r="J61" s="115" t="s">
        <v>72</v>
      </c>
      <c r="K61" s="116"/>
      <c r="L61" s="116"/>
      <c r="M61" s="116"/>
      <c r="N61" s="116"/>
      <c r="O61" s="116"/>
      <c r="P61" s="143">
        <f>SUM(P56:Q60)</f>
        <v>6590.54</v>
      </c>
      <c r="Q61" s="144"/>
    </row>
    <row r="62" spans="1:25" x14ac:dyDescent="0.2">
      <c r="A62" s="16"/>
      <c r="B62" s="10"/>
      <c r="H62" s="13"/>
      <c r="J62" s="121" t="s">
        <v>74</v>
      </c>
      <c r="K62" s="100"/>
      <c r="L62" s="100"/>
      <c r="M62" s="100"/>
      <c r="N62" s="100"/>
      <c r="O62" s="100"/>
      <c r="P62" s="149">
        <f>P61/F27</f>
        <v>0.21679407894736841</v>
      </c>
      <c r="Q62" s="150"/>
    </row>
    <row r="63" spans="1:25" x14ac:dyDescent="0.2">
      <c r="A63" s="16"/>
      <c r="B63" s="10"/>
      <c r="H63" s="13"/>
      <c r="J63" s="57"/>
      <c r="K63" s="21"/>
      <c r="L63" s="21"/>
      <c r="M63" s="21"/>
      <c r="N63" s="21"/>
      <c r="O63" s="21"/>
      <c r="P63" s="58"/>
      <c r="Q63" s="59"/>
    </row>
    <row r="64" spans="1:25" ht="15.75" customHeight="1" thickBot="1" x14ac:dyDescent="0.3">
      <c r="A64" s="184" t="s">
        <v>76</v>
      </c>
      <c r="B64" s="185"/>
      <c r="C64" s="185"/>
      <c r="D64" s="185"/>
      <c r="E64" s="185"/>
      <c r="F64" s="185"/>
      <c r="G64" s="186">
        <f>G39+G46+G56+G61</f>
        <v>2.9607706766917294</v>
      </c>
      <c r="H64" s="187"/>
      <c r="J64" s="188" t="s">
        <v>77</v>
      </c>
      <c r="K64" s="189"/>
      <c r="L64" s="189"/>
      <c r="M64" s="189"/>
      <c r="N64" s="189"/>
      <c r="O64" s="189"/>
      <c r="P64" s="190">
        <f>P42+P46+P53+P62</f>
        <v>3.790346710526316</v>
      </c>
      <c r="Q64" s="191"/>
    </row>
    <row r="65" spans="1:16" ht="13.5" thickBot="1" x14ac:dyDescent="0.25">
      <c r="A65" s="5"/>
      <c r="B65" s="10"/>
    </row>
    <row r="66" spans="1:16" x14ac:dyDescent="0.2">
      <c r="A66" s="177" t="s">
        <v>79</v>
      </c>
      <c r="B66" s="178"/>
      <c r="C66" s="178"/>
      <c r="D66" s="178"/>
      <c r="E66" s="178"/>
      <c r="F66" s="178"/>
      <c r="G66" s="179">
        <f>G64+P64</f>
        <v>6.751117387218045</v>
      </c>
      <c r="H66" s="180"/>
      <c r="P66" s="54"/>
    </row>
    <row r="67" spans="1:16" x14ac:dyDescent="0.2">
      <c r="A67" s="121" t="s">
        <v>78</v>
      </c>
      <c r="B67" s="100"/>
      <c r="C67" s="100"/>
      <c r="D67" s="100"/>
      <c r="E67" s="100"/>
      <c r="F67" s="100"/>
      <c r="G67" s="171">
        <v>0.08</v>
      </c>
      <c r="H67" s="172"/>
    </row>
    <row r="68" spans="1:16" x14ac:dyDescent="0.2">
      <c r="A68" s="121" t="s">
        <v>80</v>
      </c>
      <c r="B68" s="100"/>
      <c r="C68" s="100"/>
      <c r="D68" s="100"/>
      <c r="E68" s="100"/>
      <c r="F68" s="100"/>
      <c r="G68" s="181">
        <f>(G66*G67)+G66</f>
        <v>7.2912067781954883</v>
      </c>
      <c r="H68" s="182"/>
    </row>
    <row r="69" spans="1:16" x14ac:dyDescent="0.2">
      <c r="A69" s="121" t="s">
        <v>81</v>
      </c>
      <c r="B69" s="116"/>
      <c r="C69" s="116"/>
      <c r="D69" s="116"/>
      <c r="E69" s="116"/>
      <c r="F69" s="116"/>
      <c r="G69" s="171">
        <v>0.13500000000000001</v>
      </c>
      <c r="H69" s="172"/>
      <c r="P69" s="56"/>
    </row>
    <row r="70" spans="1:16" ht="13.5" thickBot="1" x14ac:dyDescent="0.25">
      <c r="A70" s="173" t="s">
        <v>82</v>
      </c>
      <c r="B70" s="174"/>
      <c r="C70" s="174"/>
      <c r="D70" s="174"/>
      <c r="E70" s="174"/>
      <c r="F70" s="174"/>
      <c r="G70" s="175">
        <f>ROUND((G68*G69)+G68,2)</f>
        <v>8.2799999999999994</v>
      </c>
      <c r="H70" s="176"/>
      <c r="P70" s="56"/>
    </row>
    <row r="71" spans="1:16" x14ac:dyDescent="0.2">
      <c r="A71" s="21"/>
      <c r="B71" s="25"/>
      <c r="C71" s="25"/>
      <c r="D71" s="25"/>
      <c r="E71" s="25"/>
      <c r="F71" s="25"/>
      <c r="G71" s="60"/>
      <c r="H71" s="60"/>
      <c r="P71" s="56"/>
    </row>
    <row r="72" spans="1:16" x14ac:dyDescent="0.2">
      <c r="A72" s="21"/>
      <c r="B72" s="25"/>
      <c r="C72" s="25"/>
      <c r="D72" s="25"/>
      <c r="E72" s="25"/>
      <c r="F72" s="25"/>
      <c r="G72" s="60"/>
      <c r="H72" s="60"/>
      <c r="P72" s="56"/>
    </row>
    <row r="73" spans="1:16" x14ac:dyDescent="0.2">
      <c r="A73" s="21" t="s">
        <v>89</v>
      </c>
      <c r="B73" s="25"/>
      <c r="C73" s="25"/>
      <c r="D73" s="25"/>
      <c r="E73" s="25"/>
      <c r="F73" s="25"/>
      <c r="G73" s="60"/>
      <c r="H73" s="60"/>
      <c r="P73" s="56"/>
    </row>
    <row r="74" spans="1:16" x14ac:dyDescent="0.2">
      <c r="A74" s="21"/>
      <c r="B74" s="25"/>
      <c r="C74" s="25"/>
      <c r="D74" s="25"/>
      <c r="E74" s="25"/>
      <c r="F74" s="25"/>
      <c r="G74" s="60"/>
      <c r="H74" s="60"/>
      <c r="P74" s="56"/>
    </row>
    <row r="76" spans="1:16" x14ac:dyDescent="0.2">
      <c r="A76" s="1" t="s">
        <v>90</v>
      </c>
    </row>
  </sheetData>
  <mergeCells count="123">
    <mergeCell ref="R50:Y50"/>
    <mergeCell ref="H16:Q19"/>
    <mergeCell ref="A17:E17"/>
    <mergeCell ref="A19:E19"/>
    <mergeCell ref="A21:E21"/>
    <mergeCell ref="F21:G21"/>
    <mergeCell ref="J21:N21"/>
    <mergeCell ref="A9:Q9"/>
    <mergeCell ref="A11:Q11"/>
    <mergeCell ref="A12:C12"/>
    <mergeCell ref="D12:E12"/>
    <mergeCell ref="A15:E15"/>
    <mergeCell ref="A27:E27"/>
    <mergeCell ref="L27:N28"/>
    <mergeCell ref="O27:O28"/>
    <mergeCell ref="A29:E29"/>
    <mergeCell ref="A31:C31"/>
    <mergeCell ref="D31:E31"/>
    <mergeCell ref="A23:E23"/>
    <mergeCell ref="H23:K23"/>
    <mergeCell ref="L23:N24"/>
    <mergeCell ref="O23:O24"/>
    <mergeCell ref="A25:E25"/>
    <mergeCell ref="L25:N26"/>
    <mergeCell ref="O25:O26"/>
    <mergeCell ref="A38:F38"/>
    <mergeCell ref="G38:H38"/>
    <mergeCell ref="J38:M38"/>
    <mergeCell ref="N38:Q38"/>
    <mergeCell ref="A39:F39"/>
    <mergeCell ref="G39:H39"/>
    <mergeCell ref="J39:M39"/>
    <mergeCell ref="N39:Q39"/>
    <mergeCell ref="A35:H35"/>
    <mergeCell ref="J35:Q35"/>
    <mergeCell ref="A37:F37"/>
    <mergeCell ref="G37:H37"/>
    <mergeCell ref="J37:M37"/>
    <mergeCell ref="N37:Q37"/>
    <mergeCell ref="A43:C43"/>
    <mergeCell ref="G43:H43"/>
    <mergeCell ref="A44:C44"/>
    <mergeCell ref="G44:H44"/>
    <mergeCell ref="J44:O44"/>
    <mergeCell ref="P44:Q44"/>
    <mergeCell ref="J40:O40"/>
    <mergeCell ref="P40:Q40"/>
    <mergeCell ref="J41:O41"/>
    <mergeCell ref="P41:Q41"/>
    <mergeCell ref="G42:H42"/>
    <mergeCell ref="J42:O42"/>
    <mergeCell ref="P42:Q42"/>
    <mergeCell ref="G49:H49"/>
    <mergeCell ref="N49:O49"/>
    <mergeCell ref="P49:Q49"/>
    <mergeCell ref="A50:C50"/>
    <mergeCell ref="G50:H50"/>
    <mergeCell ref="J50:L50"/>
    <mergeCell ref="N50:O50"/>
    <mergeCell ref="P50:Q50"/>
    <mergeCell ref="A45:F45"/>
    <mergeCell ref="G45:H45"/>
    <mergeCell ref="P45:Q45"/>
    <mergeCell ref="A46:F46"/>
    <mergeCell ref="G46:H46"/>
    <mergeCell ref="J46:O46"/>
    <mergeCell ref="P46:Q46"/>
    <mergeCell ref="A51:C51"/>
    <mergeCell ref="G51:H51"/>
    <mergeCell ref="J51:L51"/>
    <mergeCell ref="N51:O51"/>
    <mergeCell ref="P51:Q51"/>
    <mergeCell ref="A52:C52"/>
    <mergeCell ref="G52:H52"/>
    <mergeCell ref="J52:O52"/>
    <mergeCell ref="P52:Q52"/>
    <mergeCell ref="A55:F55"/>
    <mergeCell ref="G55:H55"/>
    <mergeCell ref="A56:F56"/>
    <mergeCell ref="G56:H56"/>
    <mergeCell ref="J56:O56"/>
    <mergeCell ref="P56:Q56"/>
    <mergeCell ref="A53:C53"/>
    <mergeCell ref="G53:H53"/>
    <mergeCell ref="J53:O53"/>
    <mergeCell ref="P53:Q53"/>
    <mergeCell ref="A54:F54"/>
    <mergeCell ref="G54:H54"/>
    <mergeCell ref="P60:Q60"/>
    <mergeCell ref="A61:F61"/>
    <mergeCell ref="G61:H61"/>
    <mergeCell ref="J61:O61"/>
    <mergeCell ref="P61:Q61"/>
    <mergeCell ref="J57:O57"/>
    <mergeCell ref="P57:Q57"/>
    <mergeCell ref="J58:O58"/>
    <mergeCell ref="P58:Q58"/>
    <mergeCell ref="J59:O59"/>
    <mergeCell ref="P59:Q59"/>
    <mergeCell ref="A1:Q1"/>
    <mergeCell ref="A2:Q2"/>
    <mergeCell ref="A4:H4"/>
    <mergeCell ref="J4:Q4"/>
    <mergeCell ref="A69:F69"/>
    <mergeCell ref="G69:H69"/>
    <mergeCell ref="A70:F70"/>
    <mergeCell ref="G70:H70"/>
    <mergeCell ref="H12:Q15"/>
    <mergeCell ref="A66:F66"/>
    <mergeCell ref="G66:H66"/>
    <mergeCell ref="A67:F67"/>
    <mergeCell ref="G67:H67"/>
    <mergeCell ref="A68:F68"/>
    <mergeCell ref="G68:H68"/>
    <mergeCell ref="J62:O62"/>
    <mergeCell ref="P62:Q62"/>
    <mergeCell ref="A64:F64"/>
    <mergeCell ref="G64:H64"/>
    <mergeCell ref="J64:O64"/>
    <mergeCell ref="P64:Q64"/>
    <mergeCell ref="A60:E60"/>
    <mergeCell ref="G60:H60"/>
    <mergeCell ref="J60:O60"/>
  </mergeCells>
  <pageMargins left="0.25" right="0.25" top="0.27" bottom="0.31" header="0.3" footer="0.3"/>
  <pageSetup paperSize="9" scale="7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76"/>
  <sheetViews>
    <sheetView topLeftCell="A19" zoomScaleNormal="100" workbookViewId="0">
      <selection activeCell="W12" sqref="W12"/>
    </sheetView>
  </sheetViews>
  <sheetFormatPr defaultColWidth="5.7109375" defaultRowHeight="12.75" x14ac:dyDescent="0.2"/>
  <cols>
    <col min="1" max="2" width="5.7109375" style="1"/>
    <col min="3" max="3" width="6.7109375" style="1" customWidth="1"/>
    <col min="4" max="5" width="5.7109375" style="1"/>
    <col min="6" max="6" width="10.28515625" style="1" customWidth="1"/>
    <col min="7" max="8" width="5.7109375" style="1"/>
    <col min="9" max="9" width="0.140625" style="1" customWidth="1"/>
    <col min="10" max="12" width="5.7109375" style="1"/>
    <col min="13" max="13" width="6.42578125" style="1" bestFit="1" customWidth="1"/>
    <col min="14" max="14" width="5.7109375" style="1"/>
    <col min="15" max="15" width="6.42578125" style="1" customWidth="1"/>
    <col min="16" max="16" width="5.7109375" style="1"/>
    <col min="17" max="17" width="4.5703125" style="1" customWidth="1"/>
    <col min="18" max="16384" width="5.7109375" style="1"/>
  </cols>
  <sheetData>
    <row r="1" spans="1:18" ht="41.25" x14ac:dyDescent="0.8">
      <c r="A1" s="91" t="s">
        <v>92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</row>
    <row r="2" spans="1:18" ht="15" customHeight="1" x14ac:dyDescent="0.2">
      <c r="A2" s="203" t="s">
        <v>93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</row>
    <row r="3" spans="1:18" ht="18.75" x14ac:dyDescent="0.3">
      <c r="B3" s="64" t="s">
        <v>91</v>
      </c>
    </row>
    <row r="4" spans="1:18" ht="18" x14ac:dyDescent="0.2">
      <c r="A4" s="203" t="s">
        <v>94</v>
      </c>
      <c r="B4" s="203"/>
      <c r="C4" s="203"/>
      <c r="D4" s="203"/>
      <c r="E4" s="203"/>
      <c r="F4" s="203"/>
      <c r="G4" s="203"/>
      <c r="H4" s="203"/>
      <c r="J4" s="203" t="s">
        <v>95</v>
      </c>
      <c r="K4" s="203"/>
      <c r="L4" s="203"/>
      <c r="M4" s="203"/>
      <c r="N4" s="203"/>
      <c r="O4" s="203"/>
      <c r="P4" s="203"/>
      <c r="Q4" s="203"/>
    </row>
    <row r="6" spans="1:18" s="5" customFormat="1" x14ac:dyDescent="0.2">
      <c r="A6" s="5" t="s">
        <v>88</v>
      </c>
      <c r="L6" s="66" t="s">
        <v>96</v>
      </c>
      <c r="M6" s="65">
        <v>7</v>
      </c>
    </row>
    <row r="7" spans="1:18" s="5" customFormat="1" x14ac:dyDescent="0.2">
      <c r="L7" s="66" t="s">
        <v>97</v>
      </c>
      <c r="M7" s="65">
        <v>2</v>
      </c>
    </row>
    <row r="8" spans="1:18" s="5" customFormat="1" x14ac:dyDescent="0.2">
      <c r="A8" s="5" t="s">
        <v>119</v>
      </c>
    </row>
    <row r="9" spans="1:18" x14ac:dyDescent="0.2">
      <c r="A9" s="102" t="s">
        <v>8</v>
      </c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4"/>
    </row>
    <row r="10" spans="1:18" ht="13.5" thickBot="1" x14ac:dyDescent="0.25"/>
    <row r="11" spans="1:18" ht="13.5" thickTop="1" x14ac:dyDescent="0.2">
      <c r="A11" s="105" t="s">
        <v>15</v>
      </c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7"/>
    </row>
    <row r="12" spans="1:18" ht="15" customHeight="1" x14ac:dyDescent="0.2">
      <c r="A12" s="99" t="s">
        <v>17</v>
      </c>
      <c r="B12" s="100"/>
      <c r="C12" s="100"/>
      <c r="D12" s="101" t="s">
        <v>124</v>
      </c>
      <c r="E12" s="101"/>
      <c r="G12" s="20" t="s">
        <v>9</v>
      </c>
      <c r="H12" s="204" t="s">
        <v>138</v>
      </c>
      <c r="I12" s="205"/>
      <c r="J12" s="205"/>
      <c r="K12" s="205"/>
      <c r="L12" s="205"/>
      <c r="M12" s="205"/>
      <c r="N12" s="205"/>
      <c r="O12" s="205"/>
      <c r="P12" s="205"/>
      <c r="Q12" s="206"/>
    </row>
    <row r="13" spans="1:18" ht="10.9" customHeight="1" x14ac:dyDescent="0.2">
      <c r="A13" s="3"/>
      <c r="H13" s="207"/>
      <c r="I13" s="208"/>
      <c r="J13" s="208"/>
      <c r="K13" s="208"/>
      <c r="L13" s="208"/>
      <c r="M13" s="208"/>
      <c r="N13" s="208"/>
      <c r="O13" s="208"/>
      <c r="P13" s="208"/>
      <c r="Q13" s="209"/>
    </row>
    <row r="14" spans="1:18" ht="25.9" customHeight="1" x14ac:dyDescent="0.2">
      <c r="A14" s="3"/>
      <c r="H14" s="207"/>
      <c r="I14" s="208"/>
      <c r="J14" s="208"/>
      <c r="K14" s="208"/>
      <c r="L14" s="208"/>
      <c r="M14" s="208"/>
      <c r="N14" s="208"/>
      <c r="O14" s="208"/>
      <c r="P14" s="208"/>
      <c r="Q14" s="209"/>
    </row>
    <row r="15" spans="1:18" ht="25.9" customHeight="1" x14ac:dyDescent="0.2">
      <c r="A15" s="99" t="s">
        <v>10</v>
      </c>
      <c r="B15" s="100"/>
      <c r="C15" s="100"/>
      <c r="D15" s="100"/>
      <c r="E15" s="100"/>
      <c r="F15" s="27">
        <v>200</v>
      </c>
      <c r="H15" s="92" t="s">
        <v>139</v>
      </c>
      <c r="I15" s="108"/>
      <c r="J15" s="108"/>
      <c r="K15" s="108"/>
      <c r="L15" s="108"/>
      <c r="M15" s="108"/>
      <c r="N15" s="108"/>
      <c r="O15" s="108"/>
      <c r="P15" s="108"/>
      <c r="Q15" s="221"/>
    </row>
    <row r="16" spans="1:18" ht="6" customHeight="1" x14ac:dyDescent="0.2">
      <c r="A16" s="28"/>
      <c r="B16" s="21"/>
      <c r="C16" s="21"/>
      <c r="D16" s="21"/>
      <c r="E16" s="21"/>
      <c r="H16" s="92"/>
      <c r="I16" s="108"/>
      <c r="J16" s="108"/>
      <c r="K16" s="108"/>
      <c r="L16" s="108"/>
      <c r="M16" s="108"/>
      <c r="N16" s="108"/>
      <c r="O16" s="108"/>
      <c r="P16" s="108"/>
      <c r="Q16" s="221"/>
    </row>
    <row r="17" spans="1:17" ht="30" customHeight="1" x14ac:dyDescent="0.2">
      <c r="A17" s="99" t="s">
        <v>25</v>
      </c>
      <c r="B17" s="100"/>
      <c r="C17" s="100"/>
      <c r="D17" s="100"/>
      <c r="E17" s="100"/>
      <c r="F17" s="18">
        <v>10</v>
      </c>
      <c r="H17" s="92"/>
      <c r="I17" s="108"/>
      <c r="J17" s="108"/>
      <c r="K17" s="108"/>
      <c r="L17" s="108"/>
      <c r="M17" s="108"/>
      <c r="N17" s="108"/>
      <c r="O17" s="108"/>
      <c r="P17" s="108"/>
      <c r="Q17" s="221"/>
    </row>
    <row r="18" spans="1:17" ht="5.0999999999999996" customHeight="1" x14ac:dyDescent="0.2">
      <c r="A18" s="28"/>
      <c r="B18" s="21"/>
      <c r="C18" s="21"/>
      <c r="D18" s="21"/>
      <c r="E18" s="21"/>
      <c r="H18" s="92"/>
      <c r="I18" s="108"/>
      <c r="J18" s="108"/>
      <c r="K18" s="108"/>
      <c r="L18" s="108"/>
      <c r="M18" s="108"/>
      <c r="N18" s="108"/>
      <c r="O18" s="108"/>
      <c r="P18" s="108"/>
      <c r="Q18" s="221"/>
    </row>
    <row r="19" spans="1:17" ht="15" customHeight="1" x14ac:dyDescent="0.2">
      <c r="A19" s="99" t="s">
        <v>11</v>
      </c>
      <c r="B19" s="100"/>
      <c r="C19" s="100"/>
      <c r="D19" s="100"/>
      <c r="E19" s="100"/>
      <c r="F19" s="18">
        <f>F15/F17</f>
        <v>20</v>
      </c>
      <c r="H19" s="222"/>
      <c r="I19" s="223"/>
      <c r="J19" s="223"/>
      <c r="K19" s="223"/>
      <c r="L19" s="223"/>
      <c r="M19" s="223"/>
      <c r="N19" s="223"/>
      <c r="O19" s="223"/>
      <c r="P19" s="223"/>
      <c r="Q19" s="224"/>
    </row>
    <row r="20" spans="1:17" ht="5.0999999999999996" customHeight="1" x14ac:dyDescent="0.2">
      <c r="A20" s="28"/>
      <c r="B20" s="21"/>
      <c r="C20" s="21"/>
      <c r="D20" s="21"/>
      <c r="E20" s="21"/>
      <c r="Q20" s="2"/>
    </row>
    <row r="21" spans="1:17" ht="15" customHeight="1" x14ac:dyDescent="0.2">
      <c r="A21" s="99" t="s">
        <v>18</v>
      </c>
      <c r="B21" s="100"/>
      <c r="C21" s="100"/>
      <c r="D21" s="100"/>
      <c r="E21" s="100"/>
      <c r="F21" s="101" t="s">
        <v>129</v>
      </c>
      <c r="G21" s="101"/>
      <c r="J21" s="102" t="s">
        <v>21</v>
      </c>
      <c r="K21" s="103"/>
      <c r="L21" s="103"/>
      <c r="M21" s="103"/>
      <c r="N21" s="104"/>
      <c r="O21" s="27">
        <v>24</v>
      </c>
      <c r="Q21" s="2"/>
    </row>
    <row r="22" spans="1:17" ht="5.0999999999999996" customHeight="1" x14ac:dyDescent="0.2">
      <c r="A22" s="28"/>
      <c r="B22" s="21"/>
      <c r="C22" s="21"/>
      <c r="D22" s="21"/>
      <c r="E22" s="21"/>
      <c r="F22" s="22"/>
      <c r="G22" s="22"/>
      <c r="K22" s="23"/>
      <c r="L22" s="24"/>
      <c r="M22" s="24"/>
      <c r="N22" s="24"/>
      <c r="O22" s="23"/>
      <c r="Q22" s="2"/>
    </row>
    <row r="23" spans="1:17" ht="15" customHeight="1" x14ac:dyDescent="0.2">
      <c r="A23" s="99" t="s">
        <v>13</v>
      </c>
      <c r="B23" s="100"/>
      <c r="C23" s="100"/>
      <c r="D23" s="100"/>
      <c r="E23" s="100"/>
      <c r="F23" s="63">
        <v>135</v>
      </c>
      <c r="G23" s="4" t="s">
        <v>83</v>
      </c>
      <c r="H23" s="111" t="s">
        <v>16</v>
      </c>
      <c r="I23" s="111"/>
      <c r="J23" s="111"/>
      <c r="K23" s="111"/>
      <c r="L23" s="111" t="s">
        <v>24</v>
      </c>
      <c r="M23" s="111"/>
      <c r="N23" s="111"/>
      <c r="O23" s="112">
        <v>123</v>
      </c>
      <c r="Q23" s="2"/>
    </row>
    <row r="24" spans="1:17" ht="5.0999999999999996" customHeight="1" x14ac:dyDescent="0.2">
      <c r="A24" s="28"/>
      <c r="B24" s="21"/>
      <c r="C24" s="21"/>
      <c r="D24" s="21"/>
      <c r="E24" s="21"/>
      <c r="F24" s="26"/>
      <c r="H24" s="22"/>
      <c r="I24" s="22"/>
      <c r="J24" s="22"/>
      <c r="K24" s="22"/>
      <c r="L24" s="111"/>
      <c r="M24" s="111"/>
      <c r="N24" s="111"/>
      <c r="O24" s="112"/>
      <c r="Q24" s="2"/>
    </row>
    <row r="25" spans="1:17" ht="15" customHeight="1" x14ac:dyDescent="0.2">
      <c r="A25" s="99" t="s">
        <v>12</v>
      </c>
      <c r="B25" s="100"/>
      <c r="C25" s="100"/>
      <c r="D25" s="100"/>
      <c r="E25" s="100"/>
      <c r="F25" s="63">
        <f>F23*F19</f>
        <v>2700</v>
      </c>
      <c r="L25" s="111" t="s">
        <v>22</v>
      </c>
      <c r="M25" s="111"/>
      <c r="N25" s="111"/>
      <c r="O25" s="112"/>
      <c r="Q25" s="2"/>
    </row>
    <row r="26" spans="1:17" ht="5.0999999999999996" customHeight="1" x14ac:dyDescent="0.2">
      <c r="A26" s="28"/>
      <c r="B26" s="21"/>
      <c r="C26" s="21"/>
      <c r="D26" s="21"/>
      <c r="E26" s="21"/>
      <c r="F26" s="6"/>
      <c r="L26" s="111"/>
      <c r="M26" s="111"/>
      <c r="N26" s="111"/>
      <c r="O26" s="112"/>
      <c r="Q26" s="2"/>
    </row>
    <row r="27" spans="1:17" ht="15" customHeight="1" x14ac:dyDescent="0.2">
      <c r="A27" s="99" t="s">
        <v>19</v>
      </c>
      <c r="B27" s="100"/>
      <c r="C27" s="100"/>
      <c r="D27" s="100"/>
      <c r="E27" s="100"/>
      <c r="F27" s="63">
        <f>F15*F23</f>
        <v>27000</v>
      </c>
      <c r="L27" s="111" t="s">
        <v>23</v>
      </c>
      <c r="M27" s="111"/>
      <c r="N27" s="111"/>
      <c r="O27" s="112">
        <v>12</v>
      </c>
      <c r="Q27" s="2"/>
    </row>
    <row r="28" spans="1:17" ht="5.0999999999999996" customHeight="1" x14ac:dyDescent="0.2">
      <c r="A28" s="28"/>
      <c r="B28" s="21"/>
      <c r="C28" s="21"/>
      <c r="D28" s="21"/>
      <c r="E28" s="21"/>
      <c r="F28" s="26"/>
      <c r="L28" s="111"/>
      <c r="M28" s="111"/>
      <c r="N28" s="111"/>
      <c r="O28" s="112"/>
      <c r="Q28" s="2"/>
    </row>
    <row r="29" spans="1:17" x14ac:dyDescent="0.2">
      <c r="A29" s="99" t="s">
        <v>14</v>
      </c>
      <c r="B29" s="100"/>
      <c r="C29" s="100"/>
      <c r="D29" s="100"/>
      <c r="E29" s="100"/>
      <c r="F29" s="84">
        <f>G70</f>
        <v>9.01</v>
      </c>
      <c r="Q29" s="2"/>
    </row>
    <row r="30" spans="1:17" ht="5.25" customHeight="1" x14ac:dyDescent="0.2">
      <c r="A30" s="3"/>
      <c r="Q30" s="2"/>
    </row>
    <row r="31" spans="1:17" x14ac:dyDescent="0.2">
      <c r="A31" s="102" t="s">
        <v>84</v>
      </c>
      <c r="B31" s="103"/>
      <c r="C31" s="103"/>
      <c r="D31" s="113">
        <f xml:space="preserve"> F27</f>
        <v>27000</v>
      </c>
      <c r="E31" s="114"/>
      <c r="F31" s="62">
        <f>F29*F27</f>
        <v>243270</v>
      </c>
      <c r="Q31" s="2"/>
    </row>
    <row r="32" spans="1:17" ht="13.5" thickBot="1" x14ac:dyDescent="0.25">
      <c r="A32" s="29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1"/>
    </row>
    <row r="33" spans="1:17" ht="14.25" thickTop="1" thickBot="1" x14ac:dyDescent="0.25">
      <c r="A33" s="40"/>
      <c r="B33" s="40"/>
      <c r="C33" s="40"/>
      <c r="D33" s="40"/>
      <c r="F33" s="40"/>
      <c r="G33" s="40"/>
      <c r="H33" s="40"/>
    </row>
    <row r="34" spans="1:17" x14ac:dyDescent="0.2">
      <c r="A34" s="42"/>
      <c r="B34" s="41"/>
      <c r="C34" s="41"/>
      <c r="D34" s="41"/>
      <c r="E34" s="41"/>
      <c r="F34" s="41"/>
      <c r="G34" s="41"/>
      <c r="H34" s="11"/>
      <c r="J34" s="42"/>
      <c r="K34" s="41"/>
      <c r="L34" s="41"/>
      <c r="M34" s="41"/>
      <c r="N34" s="41"/>
      <c r="O34" s="41"/>
      <c r="P34" s="41"/>
      <c r="Q34" s="11"/>
    </row>
    <row r="35" spans="1:17" x14ac:dyDescent="0.2">
      <c r="A35" s="126" t="s">
        <v>36</v>
      </c>
      <c r="B35" s="127"/>
      <c r="C35" s="127"/>
      <c r="D35" s="127"/>
      <c r="E35" s="127"/>
      <c r="F35" s="127"/>
      <c r="G35" s="127"/>
      <c r="H35" s="128"/>
      <c r="I35" s="43"/>
      <c r="J35" s="126" t="s">
        <v>46</v>
      </c>
      <c r="K35" s="127"/>
      <c r="L35" s="127"/>
      <c r="M35" s="127"/>
      <c r="N35" s="127"/>
      <c r="O35" s="127"/>
      <c r="P35" s="127"/>
      <c r="Q35" s="128"/>
    </row>
    <row r="36" spans="1:17" ht="13.5" thickBot="1" x14ac:dyDescent="0.25">
      <c r="A36" s="12" t="s">
        <v>3</v>
      </c>
      <c r="B36" s="34"/>
      <c r="C36" s="34"/>
      <c r="D36" s="34"/>
      <c r="E36" s="34"/>
      <c r="G36" s="34"/>
      <c r="H36" s="47"/>
      <c r="I36" s="34"/>
      <c r="J36" s="12" t="s">
        <v>56</v>
      </c>
      <c r="Q36" s="13"/>
    </row>
    <row r="37" spans="1:17" ht="15" customHeight="1" thickBot="1" x14ac:dyDescent="0.25">
      <c r="A37" s="129" t="s">
        <v>87</v>
      </c>
      <c r="B37" s="130"/>
      <c r="C37" s="130"/>
      <c r="D37" s="130"/>
      <c r="E37" s="130"/>
      <c r="F37" s="131"/>
      <c r="G37" s="118">
        <v>5.59</v>
      </c>
      <c r="H37" s="118"/>
      <c r="I37" s="45"/>
      <c r="J37" s="115" t="s">
        <v>47</v>
      </c>
      <c r="K37" s="116"/>
      <c r="L37" s="116"/>
      <c r="M37" s="116"/>
      <c r="N37" s="119"/>
      <c r="O37" s="119"/>
      <c r="P37" s="119"/>
      <c r="Q37" s="120"/>
    </row>
    <row r="38" spans="1:17" ht="15" customHeight="1" thickBot="1" x14ac:dyDescent="0.25">
      <c r="A38" s="115" t="s">
        <v>26</v>
      </c>
      <c r="B38" s="116"/>
      <c r="C38" s="116"/>
      <c r="D38" s="116"/>
      <c r="E38" s="116"/>
      <c r="F38" s="117"/>
      <c r="G38" s="118">
        <v>4</v>
      </c>
      <c r="H38" s="118"/>
      <c r="I38" s="45"/>
      <c r="J38" s="115" t="s">
        <v>48</v>
      </c>
      <c r="K38" s="116"/>
      <c r="L38" s="116"/>
      <c r="M38" s="116"/>
      <c r="N38" s="119"/>
      <c r="O38" s="119"/>
      <c r="P38" s="119"/>
      <c r="Q38" s="120"/>
    </row>
    <row r="39" spans="1:17" x14ac:dyDescent="0.2">
      <c r="A39" s="121" t="s">
        <v>1</v>
      </c>
      <c r="B39" s="100"/>
      <c r="C39" s="100"/>
      <c r="D39" s="100"/>
      <c r="E39" s="100"/>
      <c r="F39" s="100"/>
      <c r="G39" s="122">
        <f>G37/G38</f>
        <v>1.3975</v>
      </c>
      <c r="H39" s="123"/>
      <c r="I39" s="44"/>
      <c r="J39" s="115" t="s">
        <v>49</v>
      </c>
      <c r="K39" s="116"/>
      <c r="L39" s="116"/>
      <c r="M39" s="116"/>
      <c r="N39" s="124">
        <v>150000</v>
      </c>
      <c r="O39" s="124"/>
      <c r="P39" s="124"/>
      <c r="Q39" s="125"/>
    </row>
    <row r="40" spans="1:17" ht="15" x14ac:dyDescent="0.35">
      <c r="A40" s="16"/>
      <c r="H40" s="48"/>
      <c r="I40" s="7"/>
      <c r="J40" s="115" t="s">
        <v>50</v>
      </c>
      <c r="K40" s="116"/>
      <c r="L40" s="116"/>
      <c r="M40" s="116"/>
      <c r="N40" s="116"/>
      <c r="O40" s="116"/>
      <c r="P40" s="141">
        <v>0.08</v>
      </c>
      <c r="Q40" s="142"/>
    </row>
    <row r="41" spans="1:17" x14ac:dyDescent="0.2">
      <c r="A41" s="12" t="s">
        <v>27</v>
      </c>
      <c r="H41" s="49"/>
      <c r="I41" s="8"/>
      <c r="J41" s="115" t="s">
        <v>51</v>
      </c>
      <c r="K41" s="116"/>
      <c r="L41" s="116"/>
      <c r="M41" s="116"/>
      <c r="N41" s="116"/>
      <c r="O41" s="116"/>
      <c r="P41" s="143">
        <f>N39*P40</f>
        <v>12000</v>
      </c>
      <c r="Q41" s="144"/>
    </row>
    <row r="42" spans="1:17" x14ac:dyDescent="0.2">
      <c r="A42" s="12"/>
      <c r="D42" s="18" t="s">
        <v>28</v>
      </c>
      <c r="E42" s="18" t="s">
        <v>29</v>
      </c>
      <c r="F42" s="18" t="s">
        <v>31</v>
      </c>
      <c r="G42" s="145" t="s">
        <v>32</v>
      </c>
      <c r="H42" s="144"/>
      <c r="I42" s="22"/>
      <c r="J42" s="146" t="s">
        <v>52</v>
      </c>
      <c r="K42" s="147"/>
      <c r="L42" s="147"/>
      <c r="M42" s="147"/>
      <c r="N42" s="147"/>
      <c r="O42" s="148"/>
      <c r="P42" s="149">
        <f>P41/F27</f>
        <v>0.44444444444444442</v>
      </c>
      <c r="Q42" s="150"/>
    </row>
    <row r="43" spans="1:17" ht="15" customHeight="1" x14ac:dyDescent="0.2">
      <c r="A43" s="132" t="s">
        <v>34</v>
      </c>
      <c r="B43" s="133"/>
      <c r="C43" s="134"/>
      <c r="D43" s="27">
        <v>12</v>
      </c>
      <c r="E43" s="18" t="s">
        <v>30</v>
      </c>
      <c r="F43" s="36">
        <v>30</v>
      </c>
      <c r="G43" s="135">
        <f>D43*F43</f>
        <v>360</v>
      </c>
      <c r="H43" s="136"/>
      <c r="I43" s="45"/>
      <c r="J43" s="12" t="s">
        <v>57</v>
      </c>
      <c r="Q43" s="13"/>
    </row>
    <row r="44" spans="1:17" ht="15" customHeight="1" x14ac:dyDescent="0.2">
      <c r="A44" s="132" t="s">
        <v>85</v>
      </c>
      <c r="B44" s="133"/>
      <c r="C44" s="134"/>
      <c r="D44" s="27">
        <v>1</v>
      </c>
      <c r="E44" s="35" t="s">
        <v>33</v>
      </c>
      <c r="F44" s="37">
        <v>480</v>
      </c>
      <c r="G44" s="137">
        <f>D44*F44</f>
        <v>480</v>
      </c>
      <c r="H44" s="138"/>
      <c r="I44" s="38"/>
      <c r="J44" s="139" t="s">
        <v>53</v>
      </c>
      <c r="K44" s="140"/>
      <c r="L44" s="140"/>
      <c r="M44" s="140"/>
      <c r="N44" s="140"/>
      <c r="O44" s="140"/>
      <c r="P44" s="141">
        <v>0.08</v>
      </c>
      <c r="Q44" s="142"/>
    </row>
    <row r="45" spans="1:17" ht="15" customHeight="1" x14ac:dyDescent="0.2">
      <c r="A45" s="132" t="s">
        <v>0</v>
      </c>
      <c r="B45" s="133"/>
      <c r="C45" s="133"/>
      <c r="D45" s="133"/>
      <c r="E45" s="133"/>
      <c r="F45" s="134"/>
      <c r="G45" s="156">
        <v>8000</v>
      </c>
      <c r="H45" s="157"/>
      <c r="I45" s="46"/>
      <c r="J45" s="55" t="s">
        <v>54</v>
      </c>
      <c r="K45" s="18"/>
      <c r="L45" s="18"/>
      <c r="M45" s="18"/>
      <c r="N45" s="18"/>
      <c r="O45" s="18"/>
      <c r="P45" s="143">
        <f>N39*P44</f>
        <v>12000</v>
      </c>
      <c r="Q45" s="144"/>
    </row>
    <row r="46" spans="1:17" x14ac:dyDescent="0.2">
      <c r="A46" s="146" t="s">
        <v>35</v>
      </c>
      <c r="B46" s="147"/>
      <c r="C46" s="147"/>
      <c r="D46" s="147"/>
      <c r="E46" s="147"/>
      <c r="F46" s="148"/>
      <c r="G46" s="158">
        <f>(G43+G44)/G45</f>
        <v>0.105</v>
      </c>
      <c r="H46" s="159"/>
      <c r="I46" s="33"/>
      <c r="J46" s="160" t="s">
        <v>55</v>
      </c>
      <c r="K46" s="161"/>
      <c r="L46" s="161"/>
      <c r="M46" s="161"/>
      <c r="N46" s="161"/>
      <c r="O46" s="161"/>
      <c r="P46" s="149">
        <f>P45/F27</f>
        <v>0.44444444444444442</v>
      </c>
      <c r="Q46" s="150"/>
    </row>
    <row r="47" spans="1:17" x14ac:dyDescent="0.2">
      <c r="A47" s="16"/>
      <c r="G47" s="33"/>
      <c r="H47" s="50"/>
      <c r="I47" s="33"/>
      <c r="J47" s="15"/>
      <c r="Q47" s="13"/>
    </row>
    <row r="48" spans="1:17" x14ac:dyDescent="0.2">
      <c r="A48" s="12" t="s">
        <v>4</v>
      </c>
      <c r="H48" s="14"/>
      <c r="I48" s="6"/>
      <c r="J48" s="12" t="s">
        <v>58</v>
      </c>
      <c r="Q48" s="13"/>
    </row>
    <row r="49" spans="1:25" x14ac:dyDescent="0.2">
      <c r="A49" s="12"/>
      <c r="D49" s="18" t="s">
        <v>28</v>
      </c>
      <c r="E49" s="18" t="s">
        <v>29</v>
      </c>
      <c r="F49" s="18" t="s">
        <v>37</v>
      </c>
      <c r="G49" s="145" t="s">
        <v>38</v>
      </c>
      <c r="H49" s="144"/>
      <c r="I49" s="22"/>
      <c r="J49" s="55" t="s">
        <v>59</v>
      </c>
      <c r="K49" s="18"/>
      <c r="L49" s="18"/>
      <c r="M49" s="18" t="s">
        <v>64</v>
      </c>
      <c r="N49" s="145" t="s">
        <v>61</v>
      </c>
      <c r="O49" s="145"/>
      <c r="P49" s="145" t="s">
        <v>60</v>
      </c>
      <c r="Q49" s="144"/>
    </row>
    <row r="50" spans="1:25" x14ac:dyDescent="0.2">
      <c r="A50" s="151" t="s">
        <v>43</v>
      </c>
      <c r="B50" s="152"/>
      <c r="C50" s="152"/>
      <c r="D50" s="27">
        <v>6</v>
      </c>
      <c r="E50" s="18" t="s">
        <v>39</v>
      </c>
      <c r="F50" s="36">
        <v>550</v>
      </c>
      <c r="G50" s="153">
        <f>D50*F50</f>
        <v>3300</v>
      </c>
      <c r="H50" s="154"/>
      <c r="I50" s="38"/>
      <c r="J50" s="115" t="s">
        <v>62</v>
      </c>
      <c r="K50" s="116"/>
      <c r="L50" s="116"/>
      <c r="M50" s="52" t="s">
        <v>63</v>
      </c>
      <c r="N50" s="155">
        <v>4702</v>
      </c>
      <c r="O50" s="155"/>
      <c r="P50" s="137">
        <f>N50*12</f>
        <v>56424</v>
      </c>
      <c r="Q50" s="138"/>
      <c r="R50" s="210" t="s">
        <v>143</v>
      </c>
      <c r="S50" s="211"/>
      <c r="T50" s="211"/>
      <c r="U50" s="211"/>
      <c r="V50" s="211"/>
      <c r="W50" s="211"/>
      <c r="X50" s="211"/>
      <c r="Y50" s="211"/>
    </row>
    <row r="51" spans="1:25" ht="15" customHeight="1" x14ac:dyDescent="0.2">
      <c r="A51" s="132" t="s">
        <v>40</v>
      </c>
      <c r="B51" s="133"/>
      <c r="C51" s="134"/>
      <c r="D51" s="27"/>
      <c r="E51" s="32" t="s">
        <v>29</v>
      </c>
      <c r="F51" s="36"/>
      <c r="G51" s="162">
        <f>D51*F51</f>
        <v>0</v>
      </c>
      <c r="H51" s="163"/>
      <c r="I51" s="38"/>
      <c r="J51" s="139" t="s">
        <v>67</v>
      </c>
      <c r="K51" s="140"/>
      <c r="L51" s="140"/>
      <c r="M51" s="53">
        <v>0.5</v>
      </c>
      <c r="N51" s="143">
        <f>N50*M51</f>
        <v>2351</v>
      </c>
      <c r="O51" s="145"/>
      <c r="P51" s="143">
        <f>N51*12</f>
        <v>28212</v>
      </c>
      <c r="Q51" s="144"/>
    </row>
    <row r="52" spans="1:25" ht="15" customHeight="1" x14ac:dyDescent="0.2">
      <c r="A52" s="132" t="s">
        <v>41</v>
      </c>
      <c r="B52" s="133"/>
      <c r="C52" s="134"/>
      <c r="D52" s="27"/>
      <c r="E52" s="32" t="s">
        <v>29</v>
      </c>
      <c r="F52" s="36"/>
      <c r="G52" s="162">
        <f>D52*F52</f>
        <v>0</v>
      </c>
      <c r="H52" s="163"/>
      <c r="I52" s="38"/>
      <c r="J52" s="115" t="s">
        <v>65</v>
      </c>
      <c r="K52" s="116"/>
      <c r="L52" s="116"/>
      <c r="M52" s="116"/>
      <c r="N52" s="116"/>
      <c r="O52" s="116"/>
      <c r="P52" s="164">
        <f>SUM(P50:P51)</f>
        <v>84636</v>
      </c>
      <c r="Q52" s="144"/>
    </row>
    <row r="53" spans="1:25" ht="15" customHeight="1" x14ac:dyDescent="0.2">
      <c r="A53" s="132" t="s">
        <v>42</v>
      </c>
      <c r="B53" s="133"/>
      <c r="C53" s="133"/>
      <c r="D53" s="27"/>
      <c r="E53" s="18" t="s">
        <v>29</v>
      </c>
      <c r="F53" s="36"/>
      <c r="G53" s="162">
        <f>D53*F53</f>
        <v>0</v>
      </c>
      <c r="H53" s="163"/>
      <c r="I53" s="38"/>
      <c r="J53" s="121" t="s">
        <v>66</v>
      </c>
      <c r="K53" s="100"/>
      <c r="L53" s="100"/>
      <c r="M53" s="100"/>
      <c r="N53" s="100"/>
      <c r="O53" s="100"/>
      <c r="P53" s="167">
        <f>P52/F27</f>
        <v>3.1346666666666665</v>
      </c>
      <c r="Q53" s="168"/>
    </row>
    <row r="54" spans="1:25" ht="15" customHeight="1" x14ac:dyDescent="0.2">
      <c r="A54" s="169" t="s">
        <v>44</v>
      </c>
      <c r="B54" s="170"/>
      <c r="C54" s="170"/>
      <c r="D54" s="170"/>
      <c r="E54" s="170"/>
      <c r="F54" s="170"/>
      <c r="G54" s="162">
        <f>SUM(G50:H53)</f>
        <v>3300</v>
      </c>
      <c r="H54" s="163"/>
      <c r="I54" s="38"/>
      <c r="J54" s="15"/>
      <c r="Q54" s="13"/>
    </row>
    <row r="55" spans="1:25" ht="15" customHeight="1" x14ac:dyDescent="0.2">
      <c r="A55" s="169" t="s">
        <v>45</v>
      </c>
      <c r="B55" s="170"/>
      <c r="C55" s="170"/>
      <c r="D55" s="170"/>
      <c r="E55" s="170"/>
      <c r="F55" s="170"/>
      <c r="G55" s="199">
        <v>7000</v>
      </c>
      <c r="H55" s="200"/>
      <c r="I55" s="46"/>
      <c r="J55" s="12" t="s">
        <v>75</v>
      </c>
      <c r="Q55" s="13"/>
    </row>
    <row r="56" spans="1:25" ht="15" customHeight="1" x14ac:dyDescent="0.2">
      <c r="A56" s="201" t="s">
        <v>2</v>
      </c>
      <c r="B56" s="202"/>
      <c r="C56" s="202"/>
      <c r="D56" s="202"/>
      <c r="E56" s="202"/>
      <c r="F56" s="202"/>
      <c r="G56" s="158">
        <f>G54/G55</f>
        <v>0.47142857142857142</v>
      </c>
      <c r="H56" s="159"/>
      <c r="I56" s="33"/>
      <c r="J56" s="115" t="s">
        <v>68</v>
      </c>
      <c r="K56" s="116"/>
      <c r="L56" s="116"/>
      <c r="M56" s="116"/>
      <c r="N56" s="116"/>
      <c r="O56" s="116"/>
      <c r="P56" s="165">
        <f>N39*0.01</f>
        <v>1500</v>
      </c>
      <c r="Q56" s="166"/>
    </row>
    <row r="57" spans="1:25" ht="15" customHeight="1" x14ac:dyDescent="0.2">
      <c r="A57" s="51"/>
      <c r="G57" s="33"/>
      <c r="H57" s="50"/>
      <c r="I57" s="33"/>
      <c r="J57" s="115" t="s">
        <v>69</v>
      </c>
      <c r="K57" s="116"/>
      <c r="L57" s="116"/>
      <c r="M57" s="116"/>
      <c r="N57" s="116"/>
      <c r="O57" s="116"/>
      <c r="P57" s="155">
        <v>90.54</v>
      </c>
      <c r="Q57" s="198"/>
    </row>
    <row r="58" spans="1:25" x14ac:dyDescent="0.2">
      <c r="A58" s="12" t="s">
        <v>5</v>
      </c>
      <c r="H58" s="17"/>
      <c r="I58" s="9"/>
      <c r="J58" s="115" t="s">
        <v>70</v>
      </c>
      <c r="K58" s="116"/>
      <c r="L58" s="116"/>
      <c r="M58" s="116"/>
      <c r="N58" s="116"/>
      <c r="O58" s="116"/>
      <c r="P58" s="194">
        <v>3000</v>
      </c>
      <c r="Q58" s="195"/>
    </row>
    <row r="59" spans="1:25" ht="15" customHeight="1" x14ac:dyDescent="0.2">
      <c r="F59" s="19" t="s">
        <v>86</v>
      </c>
      <c r="G59" s="61"/>
      <c r="I59" s="38"/>
      <c r="J59" s="115" t="s">
        <v>71</v>
      </c>
      <c r="K59" s="116"/>
      <c r="L59" s="116"/>
      <c r="M59" s="116"/>
      <c r="N59" s="116"/>
      <c r="O59" s="116"/>
      <c r="P59" s="194">
        <v>500</v>
      </c>
      <c r="Q59" s="195"/>
    </row>
    <row r="60" spans="1:25" ht="15" customHeight="1" x14ac:dyDescent="0.2">
      <c r="A60" s="192" t="s">
        <v>7</v>
      </c>
      <c r="B60" s="193"/>
      <c r="C60" s="193"/>
      <c r="D60" s="193"/>
      <c r="E60" s="193"/>
      <c r="F60" s="27">
        <v>0.02</v>
      </c>
      <c r="G60" s="137">
        <f>F60*N39</f>
        <v>3000</v>
      </c>
      <c r="H60" s="138"/>
      <c r="I60" s="39"/>
      <c r="J60" s="115" t="s">
        <v>73</v>
      </c>
      <c r="K60" s="116"/>
      <c r="L60" s="116"/>
      <c r="M60" s="116"/>
      <c r="N60" s="116"/>
      <c r="O60" s="116"/>
      <c r="P60" s="194">
        <v>1500</v>
      </c>
      <c r="Q60" s="195"/>
    </row>
    <row r="61" spans="1:25" x14ac:dyDescent="0.2">
      <c r="A61" s="146" t="s">
        <v>6</v>
      </c>
      <c r="B61" s="147"/>
      <c r="C61" s="147"/>
      <c r="D61" s="147"/>
      <c r="E61" s="147"/>
      <c r="F61" s="148"/>
      <c r="G61" s="196">
        <f>G60/F25</f>
        <v>1.1111111111111112</v>
      </c>
      <c r="H61" s="197"/>
      <c r="J61" s="115" t="s">
        <v>72</v>
      </c>
      <c r="K61" s="116"/>
      <c r="L61" s="116"/>
      <c r="M61" s="116"/>
      <c r="N61" s="116"/>
      <c r="O61" s="116"/>
      <c r="P61" s="143">
        <f>SUM(P56:Q60)</f>
        <v>6590.54</v>
      </c>
      <c r="Q61" s="144"/>
    </row>
    <row r="62" spans="1:25" x14ac:dyDescent="0.2">
      <c r="A62" s="16"/>
      <c r="B62" s="10"/>
      <c r="H62" s="13"/>
      <c r="J62" s="121" t="s">
        <v>74</v>
      </c>
      <c r="K62" s="100"/>
      <c r="L62" s="100"/>
      <c r="M62" s="100"/>
      <c r="N62" s="100"/>
      <c r="O62" s="100"/>
      <c r="P62" s="149">
        <f>P61/F27</f>
        <v>0.24409407407407407</v>
      </c>
      <c r="Q62" s="150"/>
    </row>
    <row r="63" spans="1:25" x14ac:dyDescent="0.2">
      <c r="A63" s="16"/>
      <c r="B63" s="10"/>
      <c r="H63" s="13"/>
      <c r="J63" s="57"/>
      <c r="K63" s="21"/>
      <c r="L63" s="21"/>
      <c r="M63" s="21"/>
      <c r="N63" s="21"/>
      <c r="O63" s="21"/>
      <c r="P63" s="58"/>
      <c r="Q63" s="59"/>
    </row>
    <row r="64" spans="1:25" ht="15.75" customHeight="1" thickBot="1" x14ac:dyDescent="0.3">
      <c r="A64" s="184" t="s">
        <v>76</v>
      </c>
      <c r="B64" s="185"/>
      <c r="C64" s="185"/>
      <c r="D64" s="185"/>
      <c r="E64" s="185"/>
      <c r="F64" s="185"/>
      <c r="G64" s="186">
        <f>G39+G46+G56+G61</f>
        <v>3.0850396825396826</v>
      </c>
      <c r="H64" s="187"/>
      <c r="J64" s="188" t="s">
        <v>77</v>
      </c>
      <c r="K64" s="189"/>
      <c r="L64" s="189"/>
      <c r="M64" s="189"/>
      <c r="N64" s="189"/>
      <c r="O64" s="189"/>
      <c r="P64" s="190">
        <f>P42+P46+P53+P62</f>
        <v>4.2676496296296298</v>
      </c>
      <c r="Q64" s="191"/>
    </row>
    <row r="65" spans="1:16" ht="13.5" thickBot="1" x14ac:dyDescent="0.25">
      <c r="A65" s="5"/>
      <c r="B65" s="10"/>
    </row>
    <row r="66" spans="1:16" x14ac:dyDescent="0.2">
      <c r="A66" s="177" t="s">
        <v>79</v>
      </c>
      <c r="B66" s="178"/>
      <c r="C66" s="178"/>
      <c r="D66" s="178"/>
      <c r="E66" s="178"/>
      <c r="F66" s="178"/>
      <c r="G66" s="179">
        <f>G64+P64</f>
        <v>7.3526893121693124</v>
      </c>
      <c r="H66" s="180"/>
      <c r="P66" s="54"/>
    </row>
    <row r="67" spans="1:16" x14ac:dyDescent="0.2">
      <c r="A67" s="121" t="s">
        <v>78</v>
      </c>
      <c r="B67" s="100"/>
      <c r="C67" s="100"/>
      <c r="D67" s="100"/>
      <c r="E67" s="100"/>
      <c r="F67" s="100"/>
      <c r="G67" s="171">
        <v>0.08</v>
      </c>
      <c r="H67" s="172"/>
    </row>
    <row r="68" spans="1:16" x14ac:dyDescent="0.2">
      <c r="A68" s="121" t="s">
        <v>80</v>
      </c>
      <c r="B68" s="100"/>
      <c r="C68" s="100"/>
      <c r="D68" s="100"/>
      <c r="E68" s="100"/>
      <c r="F68" s="100"/>
      <c r="G68" s="181">
        <f>(G66*G67)+G66</f>
        <v>7.9409044571428575</v>
      </c>
      <c r="H68" s="182"/>
    </row>
    <row r="69" spans="1:16" x14ac:dyDescent="0.2">
      <c r="A69" s="121" t="s">
        <v>81</v>
      </c>
      <c r="B69" s="116"/>
      <c r="C69" s="116"/>
      <c r="D69" s="116"/>
      <c r="E69" s="116"/>
      <c r="F69" s="116"/>
      <c r="G69" s="171">
        <v>0.13500000000000001</v>
      </c>
      <c r="H69" s="172"/>
      <c r="P69" s="56"/>
    </row>
    <row r="70" spans="1:16" ht="13.5" thickBot="1" x14ac:dyDescent="0.25">
      <c r="A70" s="173" t="s">
        <v>82</v>
      </c>
      <c r="B70" s="174"/>
      <c r="C70" s="174"/>
      <c r="D70" s="174"/>
      <c r="E70" s="174"/>
      <c r="F70" s="174"/>
      <c r="G70" s="175">
        <f>ROUND((G68*G69)+G68,2)</f>
        <v>9.01</v>
      </c>
      <c r="H70" s="176"/>
      <c r="P70" s="56"/>
    </row>
    <row r="71" spans="1:16" x14ac:dyDescent="0.2">
      <c r="A71" s="21"/>
      <c r="B71" s="25"/>
      <c r="C71" s="25"/>
      <c r="D71" s="25"/>
      <c r="E71" s="25"/>
      <c r="F71" s="25"/>
      <c r="G71" s="60"/>
      <c r="H71" s="60"/>
      <c r="P71" s="56"/>
    </row>
    <row r="72" spans="1:16" x14ac:dyDescent="0.2">
      <c r="A72" s="21"/>
      <c r="B72" s="25"/>
      <c r="C72" s="25"/>
      <c r="D72" s="25"/>
      <c r="E72" s="25"/>
      <c r="F72" s="25"/>
      <c r="G72" s="60"/>
      <c r="H72" s="60"/>
      <c r="P72" s="56"/>
    </row>
    <row r="73" spans="1:16" x14ac:dyDescent="0.2">
      <c r="A73" s="21" t="s">
        <v>89</v>
      </c>
      <c r="B73" s="25"/>
      <c r="C73" s="25"/>
      <c r="D73" s="25"/>
      <c r="E73" s="25"/>
      <c r="F73" s="25"/>
      <c r="G73" s="60"/>
      <c r="H73" s="60"/>
      <c r="P73" s="56"/>
    </row>
    <row r="74" spans="1:16" x14ac:dyDescent="0.2">
      <c r="A74" s="21"/>
      <c r="B74" s="25"/>
      <c r="C74" s="25"/>
      <c r="D74" s="25"/>
      <c r="E74" s="25"/>
      <c r="F74" s="25"/>
      <c r="G74" s="60"/>
      <c r="H74" s="60"/>
      <c r="P74" s="56"/>
    </row>
    <row r="76" spans="1:16" x14ac:dyDescent="0.2">
      <c r="A76" s="1" t="s">
        <v>90</v>
      </c>
    </row>
  </sheetData>
  <mergeCells count="123">
    <mergeCell ref="R50:Y50"/>
    <mergeCell ref="A17:E17"/>
    <mergeCell ref="A19:E19"/>
    <mergeCell ref="A21:E21"/>
    <mergeCell ref="F21:G21"/>
    <mergeCell ref="J21:N21"/>
    <mergeCell ref="A9:Q9"/>
    <mergeCell ref="A11:Q11"/>
    <mergeCell ref="A12:C12"/>
    <mergeCell ref="D12:E12"/>
    <mergeCell ref="A15:E15"/>
    <mergeCell ref="A27:E27"/>
    <mergeCell ref="L27:N28"/>
    <mergeCell ref="O27:O28"/>
    <mergeCell ref="A29:E29"/>
    <mergeCell ref="A31:C31"/>
    <mergeCell ref="D31:E31"/>
    <mergeCell ref="A23:E23"/>
    <mergeCell ref="H23:K23"/>
    <mergeCell ref="L23:N24"/>
    <mergeCell ref="O23:O24"/>
    <mergeCell ref="A25:E25"/>
    <mergeCell ref="L25:N26"/>
    <mergeCell ref="O25:O26"/>
    <mergeCell ref="A38:F38"/>
    <mergeCell ref="G38:H38"/>
    <mergeCell ref="J38:M38"/>
    <mergeCell ref="N38:Q38"/>
    <mergeCell ref="A39:F39"/>
    <mergeCell ref="G39:H39"/>
    <mergeCell ref="J39:M39"/>
    <mergeCell ref="N39:Q39"/>
    <mergeCell ref="A35:H35"/>
    <mergeCell ref="J35:Q35"/>
    <mergeCell ref="A37:F37"/>
    <mergeCell ref="G37:H37"/>
    <mergeCell ref="J37:M37"/>
    <mergeCell ref="N37:Q37"/>
    <mergeCell ref="A43:C43"/>
    <mergeCell ref="G43:H43"/>
    <mergeCell ref="A44:C44"/>
    <mergeCell ref="G44:H44"/>
    <mergeCell ref="J44:O44"/>
    <mergeCell ref="P44:Q44"/>
    <mergeCell ref="J40:O40"/>
    <mergeCell ref="P40:Q40"/>
    <mergeCell ref="J41:O41"/>
    <mergeCell ref="P41:Q41"/>
    <mergeCell ref="G42:H42"/>
    <mergeCell ref="J42:O42"/>
    <mergeCell ref="P42:Q42"/>
    <mergeCell ref="G49:H49"/>
    <mergeCell ref="N49:O49"/>
    <mergeCell ref="P49:Q49"/>
    <mergeCell ref="A50:C50"/>
    <mergeCell ref="G50:H50"/>
    <mergeCell ref="J50:L50"/>
    <mergeCell ref="N50:O50"/>
    <mergeCell ref="P50:Q50"/>
    <mergeCell ref="A45:F45"/>
    <mergeCell ref="G45:H45"/>
    <mergeCell ref="P45:Q45"/>
    <mergeCell ref="A46:F46"/>
    <mergeCell ref="G46:H46"/>
    <mergeCell ref="J46:O46"/>
    <mergeCell ref="P46:Q46"/>
    <mergeCell ref="A51:C51"/>
    <mergeCell ref="G51:H51"/>
    <mergeCell ref="J51:L51"/>
    <mergeCell ref="N51:O51"/>
    <mergeCell ref="P51:Q51"/>
    <mergeCell ref="A52:C52"/>
    <mergeCell ref="G52:H52"/>
    <mergeCell ref="J52:O52"/>
    <mergeCell ref="P52:Q52"/>
    <mergeCell ref="A55:F55"/>
    <mergeCell ref="G55:H55"/>
    <mergeCell ref="A56:F56"/>
    <mergeCell ref="G56:H56"/>
    <mergeCell ref="J56:O56"/>
    <mergeCell ref="P56:Q56"/>
    <mergeCell ref="A53:C53"/>
    <mergeCell ref="G53:H53"/>
    <mergeCell ref="J53:O53"/>
    <mergeCell ref="P53:Q53"/>
    <mergeCell ref="A54:F54"/>
    <mergeCell ref="G54:H54"/>
    <mergeCell ref="J60:O60"/>
    <mergeCell ref="P60:Q60"/>
    <mergeCell ref="A61:F61"/>
    <mergeCell ref="G61:H61"/>
    <mergeCell ref="J61:O61"/>
    <mergeCell ref="P61:Q61"/>
    <mergeCell ref="J57:O57"/>
    <mergeCell ref="P57:Q57"/>
    <mergeCell ref="J58:O58"/>
    <mergeCell ref="P58:Q58"/>
    <mergeCell ref="J59:O59"/>
    <mergeCell ref="P59:Q59"/>
    <mergeCell ref="A1:Q1"/>
    <mergeCell ref="A2:R2"/>
    <mergeCell ref="A4:H4"/>
    <mergeCell ref="J4:Q4"/>
    <mergeCell ref="A69:F69"/>
    <mergeCell ref="G69:H69"/>
    <mergeCell ref="A70:F70"/>
    <mergeCell ref="G70:H70"/>
    <mergeCell ref="H12:Q14"/>
    <mergeCell ref="H15:Q19"/>
    <mergeCell ref="A66:F66"/>
    <mergeCell ref="G66:H66"/>
    <mergeCell ref="A67:F67"/>
    <mergeCell ref="G67:H67"/>
    <mergeCell ref="A68:F68"/>
    <mergeCell ref="G68:H68"/>
    <mergeCell ref="J62:O62"/>
    <mergeCell ref="P62:Q62"/>
    <mergeCell ref="A64:F64"/>
    <mergeCell ref="G64:H64"/>
    <mergeCell ref="J64:O64"/>
    <mergeCell ref="P64:Q64"/>
    <mergeCell ref="A60:E60"/>
    <mergeCell ref="G60:H60"/>
  </mergeCells>
  <pageMargins left="0.25" right="0.25" top="0.27" bottom="0.31" header="0.3" footer="0.3"/>
  <pageSetup paperSize="9" scale="68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76"/>
  <sheetViews>
    <sheetView zoomScaleNormal="100" workbookViewId="0">
      <selection activeCell="V55" sqref="V55"/>
    </sheetView>
  </sheetViews>
  <sheetFormatPr defaultColWidth="5.7109375" defaultRowHeight="12.75" x14ac:dyDescent="0.2"/>
  <cols>
    <col min="1" max="2" width="5.7109375" style="1"/>
    <col min="3" max="3" width="6.7109375" style="1" customWidth="1"/>
    <col min="4" max="5" width="5.7109375" style="1"/>
    <col min="6" max="6" width="10.28515625" style="1" customWidth="1"/>
    <col min="7" max="8" width="5.7109375" style="1"/>
    <col min="9" max="9" width="0.140625" style="1" customWidth="1"/>
    <col min="10" max="12" width="5.7109375" style="1"/>
    <col min="13" max="13" width="6.42578125" style="1" bestFit="1" customWidth="1"/>
    <col min="14" max="14" width="5.7109375" style="1"/>
    <col min="15" max="15" width="6.42578125" style="1" customWidth="1"/>
    <col min="16" max="16" width="5.7109375" style="1"/>
    <col min="17" max="17" width="4.5703125" style="1" customWidth="1"/>
    <col min="18" max="16384" width="5.7109375" style="1"/>
  </cols>
  <sheetData>
    <row r="1" spans="1:17" ht="41.25" x14ac:dyDescent="0.8">
      <c r="A1" s="91" t="s">
        <v>92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</row>
    <row r="2" spans="1:17" ht="15" customHeight="1" x14ac:dyDescent="0.2">
      <c r="A2" s="203" t="s">
        <v>93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</row>
    <row r="3" spans="1:17" ht="18.75" x14ac:dyDescent="0.3">
      <c r="B3" s="64" t="s">
        <v>91</v>
      </c>
    </row>
    <row r="4" spans="1:17" ht="18" x14ac:dyDescent="0.2">
      <c r="A4" s="203" t="s">
        <v>94</v>
      </c>
      <c r="B4" s="203"/>
      <c r="C4" s="203"/>
      <c r="D4" s="203"/>
      <c r="E4" s="203"/>
      <c r="F4" s="203"/>
      <c r="G4" s="203"/>
      <c r="H4" s="203"/>
      <c r="J4" s="203" t="s">
        <v>95</v>
      </c>
      <c r="K4" s="203"/>
      <c r="L4" s="203"/>
      <c r="M4" s="203"/>
      <c r="N4" s="203"/>
      <c r="O4" s="203"/>
      <c r="P4" s="203"/>
      <c r="Q4" s="203"/>
    </row>
    <row r="6" spans="1:17" s="5" customFormat="1" x14ac:dyDescent="0.2">
      <c r="A6" s="5" t="s">
        <v>88</v>
      </c>
      <c r="L6" s="66" t="s">
        <v>96</v>
      </c>
      <c r="M6" s="65">
        <v>7</v>
      </c>
    </row>
    <row r="7" spans="1:17" s="5" customFormat="1" x14ac:dyDescent="0.2">
      <c r="L7" s="66" t="s">
        <v>97</v>
      </c>
      <c r="M7" s="65">
        <v>3</v>
      </c>
    </row>
    <row r="8" spans="1:17" s="5" customFormat="1" x14ac:dyDescent="0.2">
      <c r="A8" s="5" t="s">
        <v>119</v>
      </c>
    </row>
    <row r="9" spans="1:17" x14ac:dyDescent="0.2">
      <c r="A9" s="102" t="s">
        <v>8</v>
      </c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4"/>
    </row>
    <row r="10" spans="1:17" ht="13.5" thickBot="1" x14ac:dyDescent="0.25"/>
    <row r="11" spans="1:17" ht="13.5" thickTop="1" x14ac:dyDescent="0.2">
      <c r="A11" s="105" t="s">
        <v>15</v>
      </c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7"/>
    </row>
    <row r="12" spans="1:17" ht="15" customHeight="1" x14ac:dyDescent="0.2">
      <c r="A12" s="99" t="s">
        <v>17</v>
      </c>
      <c r="B12" s="100"/>
      <c r="C12" s="100"/>
      <c r="D12" s="101" t="s">
        <v>125</v>
      </c>
      <c r="E12" s="101"/>
      <c r="G12" s="20" t="s">
        <v>9</v>
      </c>
      <c r="H12" s="204" t="s">
        <v>136</v>
      </c>
      <c r="I12" s="205"/>
      <c r="J12" s="205"/>
      <c r="K12" s="205"/>
      <c r="L12" s="205"/>
      <c r="M12" s="205"/>
      <c r="N12" s="205"/>
      <c r="O12" s="205"/>
      <c r="P12" s="205"/>
      <c r="Q12" s="206"/>
    </row>
    <row r="13" spans="1:17" ht="10.9" customHeight="1" x14ac:dyDescent="0.2">
      <c r="A13" s="3"/>
      <c r="H13" s="207"/>
      <c r="I13" s="208"/>
      <c r="J13" s="208"/>
      <c r="K13" s="208"/>
      <c r="L13" s="208"/>
      <c r="M13" s="208"/>
      <c r="N13" s="208"/>
      <c r="O13" s="208"/>
      <c r="P13" s="208"/>
      <c r="Q13" s="209"/>
    </row>
    <row r="14" spans="1:17" ht="25.9" customHeight="1" x14ac:dyDescent="0.2">
      <c r="A14" s="3"/>
      <c r="H14" s="207"/>
      <c r="I14" s="208"/>
      <c r="J14" s="208"/>
      <c r="K14" s="208"/>
      <c r="L14" s="208"/>
      <c r="M14" s="208"/>
      <c r="N14" s="208"/>
      <c r="O14" s="208"/>
      <c r="P14" s="208"/>
      <c r="Q14" s="209"/>
    </row>
    <row r="15" spans="1:17" ht="25.9" customHeight="1" x14ac:dyDescent="0.2">
      <c r="A15" s="99" t="s">
        <v>10</v>
      </c>
      <c r="B15" s="100"/>
      <c r="C15" s="100"/>
      <c r="D15" s="100"/>
      <c r="E15" s="100"/>
      <c r="F15" s="27">
        <v>200</v>
      </c>
      <c r="H15" s="207" t="s">
        <v>140</v>
      </c>
      <c r="I15" s="208"/>
      <c r="J15" s="208"/>
      <c r="K15" s="208"/>
      <c r="L15" s="208"/>
      <c r="M15" s="208"/>
      <c r="N15" s="208"/>
      <c r="O15" s="208"/>
      <c r="P15" s="208"/>
      <c r="Q15" s="209"/>
    </row>
    <row r="16" spans="1:17" ht="6" customHeight="1" x14ac:dyDescent="0.2">
      <c r="A16" s="28"/>
      <c r="B16" s="21"/>
      <c r="C16" s="21"/>
      <c r="D16" s="21"/>
      <c r="E16" s="21"/>
      <c r="H16" s="207"/>
      <c r="I16" s="208"/>
      <c r="J16" s="208"/>
      <c r="K16" s="208"/>
      <c r="L16" s="208"/>
      <c r="M16" s="208"/>
      <c r="N16" s="208"/>
      <c r="O16" s="208"/>
      <c r="P16" s="208"/>
      <c r="Q16" s="209"/>
    </row>
    <row r="17" spans="1:17" ht="15" customHeight="1" x14ac:dyDescent="0.2">
      <c r="A17" s="99" t="s">
        <v>25</v>
      </c>
      <c r="B17" s="100"/>
      <c r="C17" s="100"/>
      <c r="D17" s="100"/>
      <c r="E17" s="100"/>
      <c r="F17" s="18">
        <v>10</v>
      </c>
      <c r="H17" s="207"/>
      <c r="I17" s="208"/>
      <c r="J17" s="208"/>
      <c r="K17" s="208"/>
      <c r="L17" s="208"/>
      <c r="M17" s="208"/>
      <c r="N17" s="208"/>
      <c r="O17" s="208"/>
      <c r="P17" s="208"/>
      <c r="Q17" s="209"/>
    </row>
    <row r="18" spans="1:17" ht="5.0999999999999996" customHeight="1" x14ac:dyDescent="0.2">
      <c r="A18" s="28"/>
      <c r="B18" s="21"/>
      <c r="C18" s="21"/>
      <c r="D18" s="21"/>
      <c r="E18" s="21"/>
      <c r="H18" s="207"/>
      <c r="I18" s="208"/>
      <c r="J18" s="208"/>
      <c r="K18" s="208"/>
      <c r="L18" s="208"/>
      <c r="M18" s="208"/>
      <c r="N18" s="208"/>
      <c r="O18" s="208"/>
      <c r="P18" s="208"/>
      <c r="Q18" s="209"/>
    </row>
    <row r="19" spans="1:17" ht="15" customHeight="1" x14ac:dyDescent="0.2">
      <c r="A19" s="99" t="s">
        <v>11</v>
      </c>
      <c r="B19" s="100"/>
      <c r="C19" s="100"/>
      <c r="D19" s="100"/>
      <c r="E19" s="100"/>
      <c r="F19" s="18">
        <f>F15/F17</f>
        <v>20</v>
      </c>
      <c r="H19" s="225"/>
      <c r="I19" s="226"/>
      <c r="J19" s="226"/>
      <c r="K19" s="226"/>
      <c r="L19" s="226"/>
      <c r="M19" s="226"/>
      <c r="N19" s="226"/>
      <c r="O19" s="226"/>
      <c r="P19" s="226"/>
      <c r="Q19" s="227"/>
    </row>
    <row r="20" spans="1:17" ht="5.0999999999999996" customHeight="1" x14ac:dyDescent="0.2">
      <c r="A20" s="28"/>
      <c r="B20" s="21"/>
      <c r="C20" s="21"/>
      <c r="D20" s="21"/>
      <c r="E20" s="21"/>
      <c r="Q20" s="2"/>
    </row>
    <row r="21" spans="1:17" ht="15" customHeight="1" x14ac:dyDescent="0.2">
      <c r="A21" s="99" t="s">
        <v>18</v>
      </c>
      <c r="B21" s="100"/>
      <c r="C21" s="100"/>
      <c r="D21" s="100"/>
      <c r="E21" s="100"/>
      <c r="F21" s="101" t="s">
        <v>20</v>
      </c>
      <c r="G21" s="101"/>
      <c r="J21" s="102" t="s">
        <v>21</v>
      </c>
      <c r="K21" s="103"/>
      <c r="L21" s="103"/>
      <c r="M21" s="103"/>
      <c r="N21" s="104"/>
      <c r="O21" s="27">
        <v>32</v>
      </c>
      <c r="Q21" s="2"/>
    </row>
    <row r="22" spans="1:17" ht="5.0999999999999996" customHeight="1" x14ac:dyDescent="0.2">
      <c r="A22" s="28"/>
      <c r="B22" s="21"/>
      <c r="C22" s="21"/>
      <c r="D22" s="21"/>
      <c r="E22" s="21"/>
      <c r="F22" s="22"/>
      <c r="G22" s="22"/>
      <c r="K22" s="23"/>
      <c r="L22" s="24"/>
      <c r="M22" s="24"/>
      <c r="N22" s="24"/>
      <c r="O22" s="23"/>
      <c r="Q22" s="2"/>
    </row>
    <row r="23" spans="1:17" ht="15" customHeight="1" x14ac:dyDescent="0.2">
      <c r="A23" s="99" t="s">
        <v>13</v>
      </c>
      <c r="B23" s="100"/>
      <c r="C23" s="100"/>
      <c r="D23" s="100"/>
      <c r="E23" s="100"/>
      <c r="F23" s="63">
        <f>O23+O25+O27</f>
        <v>125</v>
      </c>
      <c r="G23" s="4" t="s">
        <v>83</v>
      </c>
      <c r="H23" s="111" t="s">
        <v>16</v>
      </c>
      <c r="I23" s="111"/>
      <c r="J23" s="111"/>
      <c r="K23" s="111"/>
      <c r="L23" s="111" t="s">
        <v>24</v>
      </c>
      <c r="M23" s="111"/>
      <c r="N23" s="111"/>
      <c r="O23" s="112">
        <v>73</v>
      </c>
      <c r="Q23" s="2"/>
    </row>
    <row r="24" spans="1:17" ht="5.0999999999999996" customHeight="1" x14ac:dyDescent="0.2">
      <c r="A24" s="28"/>
      <c r="B24" s="21"/>
      <c r="C24" s="21"/>
      <c r="D24" s="21"/>
      <c r="E24" s="21"/>
      <c r="F24" s="26"/>
      <c r="H24" s="22"/>
      <c r="I24" s="22"/>
      <c r="J24" s="22"/>
      <c r="K24" s="22"/>
      <c r="L24" s="111"/>
      <c r="M24" s="111"/>
      <c r="N24" s="111"/>
      <c r="O24" s="112"/>
      <c r="Q24" s="2"/>
    </row>
    <row r="25" spans="1:17" ht="15" customHeight="1" x14ac:dyDescent="0.2">
      <c r="A25" s="99" t="s">
        <v>12</v>
      </c>
      <c r="B25" s="100"/>
      <c r="C25" s="100"/>
      <c r="D25" s="100"/>
      <c r="E25" s="100"/>
      <c r="F25" s="63">
        <f>F23*F19</f>
        <v>2500</v>
      </c>
      <c r="L25" s="111" t="s">
        <v>22</v>
      </c>
      <c r="M25" s="111"/>
      <c r="N25" s="111"/>
      <c r="O25" s="112">
        <v>0</v>
      </c>
      <c r="Q25" s="2"/>
    </row>
    <row r="26" spans="1:17" ht="5.0999999999999996" customHeight="1" x14ac:dyDescent="0.2">
      <c r="A26" s="28"/>
      <c r="B26" s="21"/>
      <c r="C26" s="21"/>
      <c r="D26" s="21"/>
      <c r="E26" s="21"/>
      <c r="F26" s="6"/>
      <c r="L26" s="111"/>
      <c r="M26" s="111"/>
      <c r="N26" s="111"/>
      <c r="O26" s="112"/>
      <c r="Q26" s="2"/>
    </row>
    <row r="27" spans="1:17" ht="15" customHeight="1" x14ac:dyDescent="0.2">
      <c r="A27" s="99" t="s">
        <v>19</v>
      </c>
      <c r="B27" s="100"/>
      <c r="C27" s="100"/>
      <c r="D27" s="100"/>
      <c r="E27" s="100"/>
      <c r="F27" s="63">
        <f>F15*F23</f>
        <v>25000</v>
      </c>
      <c r="L27" s="111" t="s">
        <v>23</v>
      </c>
      <c r="M27" s="111"/>
      <c r="N27" s="111"/>
      <c r="O27" s="112">
        <v>52</v>
      </c>
      <c r="Q27" s="2"/>
    </row>
    <row r="28" spans="1:17" ht="5.0999999999999996" customHeight="1" x14ac:dyDescent="0.2">
      <c r="A28" s="28"/>
      <c r="B28" s="21"/>
      <c r="C28" s="21"/>
      <c r="D28" s="21"/>
      <c r="E28" s="21"/>
      <c r="F28" s="26"/>
      <c r="L28" s="111"/>
      <c r="M28" s="111"/>
      <c r="N28" s="111"/>
      <c r="O28" s="112"/>
      <c r="Q28" s="2"/>
    </row>
    <row r="29" spans="1:17" x14ac:dyDescent="0.2">
      <c r="A29" s="99" t="s">
        <v>14</v>
      </c>
      <c r="B29" s="100"/>
      <c r="C29" s="100"/>
      <c r="D29" s="100"/>
      <c r="E29" s="100"/>
      <c r="F29" s="84">
        <f>G70</f>
        <v>9.5399999999999991</v>
      </c>
      <c r="Q29" s="2"/>
    </row>
    <row r="30" spans="1:17" ht="5.25" customHeight="1" x14ac:dyDescent="0.2">
      <c r="A30" s="3"/>
      <c r="Q30" s="2"/>
    </row>
    <row r="31" spans="1:17" x14ac:dyDescent="0.2">
      <c r="A31" s="102" t="s">
        <v>84</v>
      </c>
      <c r="B31" s="103"/>
      <c r="C31" s="103"/>
      <c r="D31" s="113">
        <f xml:space="preserve"> F27</f>
        <v>25000</v>
      </c>
      <c r="E31" s="114"/>
      <c r="F31" s="62">
        <f>F29*F27</f>
        <v>238499.99999999997</v>
      </c>
      <c r="Q31" s="2"/>
    </row>
    <row r="32" spans="1:17" ht="13.5" thickBot="1" x14ac:dyDescent="0.25">
      <c r="A32" s="29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1"/>
    </row>
    <row r="33" spans="1:17" ht="14.25" thickTop="1" thickBot="1" x14ac:dyDescent="0.25">
      <c r="A33" s="40"/>
      <c r="B33" s="40"/>
      <c r="C33" s="40"/>
      <c r="D33" s="40"/>
      <c r="F33" s="40"/>
      <c r="G33" s="40"/>
      <c r="H33" s="40"/>
    </row>
    <row r="34" spans="1:17" x14ac:dyDescent="0.2">
      <c r="A34" s="42"/>
      <c r="B34" s="41"/>
      <c r="C34" s="41"/>
      <c r="D34" s="41"/>
      <c r="E34" s="41"/>
      <c r="F34" s="41"/>
      <c r="G34" s="41"/>
      <c r="H34" s="11"/>
      <c r="J34" s="42"/>
      <c r="K34" s="41"/>
      <c r="L34" s="41"/>
      <c r="M34" s="41"/>
      <c r="N34" s="41"/>
      <c r="O34" s="41"/>
      <c r="P34" s="41"/>
      <c r="Q34" s="11"/>
    </row>
    <row r="35" spans="1:17" x14ac:dyDescent="0.2">
      <c r="A35" s="126" t="s">
        <v>36</v>
      </c>
      <c r="B35" s="127"/>
      <c r="C35" s="127"/>
      <c r="D35" s="127"/>
      <c r="E35" s="127"/>
      <c r="F35" s="127"/>
      <c r="G35" s="127"/>
      <c r="H35" s="128"/>
      <c r="I35" s="43"/>
      <c r="J35" s="126" t="s">
        <v>46</v>
      </c>
      <c r="K35" s="127"/>
      <c r="L35" s="127"/>
      <c r="M35" s="127"/>
      <c r="N35" s="127"/>
      <c r="O35" s="127"/>
      <c r="P35" s="127"/>
      <c r="Q35" s="128"/>
    </row>
    <row r="36" spans="1:17" ht="13.5" thickBot="1" x14ac:dyDescent="0.25">
      <c r="A36" s="12" t="s">
        <v>3</v>
      </c>
      <c r="B36" s="34"/>
      <c r="C36" s="34"/>
      <c r="D36" s="34"/>
      <c r="E36" s="34"/>
      <c r="G36" s="34"/>
      <c r="H36" s="47"/>
      <c r="I36" s="34"/>
      <c r="J36" s="12" t="s">
        <v>56</v>
      </c>
      <c r="Q36" s="13"/>
    </row>
    <row r="37" spans="1:17" ht="15" customHeight="1" thickBot="1" x14ac:dyDescent="0.25">
      <c r="A37" s="129" t="s">
        <v>87</v>
      </c>
      <c r="B37" s="130"/>
      <c r="C37" s="130"/>
      <c r="D37" s="130"/>
      <c r="E37" s="130"/>
      <c r="F37" s="131"/>
      <c r="G37" s="118">
        <v>5.59</v>
      </c>
      <c r="H37" s="118"/>
      <c r="I37" s="45"/>
      <c r="J37" s="115" t="s">
        <v>47</v>
      </c>
      <c r="K37" s="116"/>
      <c r="L37" s="116"/>
      <c r="M37" s="116"/>
      <c r="N37" s="119"/>
      <c r="O37" s="119"/>
      <c r="P37" s="119"/>
      <c r="Q37" s="120"/>
    </row>
    <row r="38" spans="1:17" ht="15" customHeight="1" thickBot="1" x14ac:dyDescent="0.25">
      <c r="A38" s="115" t="s">
        <v>26</v>
      </c>
      <c r="B38" s="116"/>
      <c r="C38" s="116"/>
      <c r="D38" s="116"/>
      <c r="E38" s="116"/>
      <c r="F38" s="117"/>
      <c r="G38" s="118">
        <v>4</v>
      </c>
      <c r="H38" s="118"/>
      <c r="I38" s="45"/>
      <c r="J38" s="115" t="s">
        <v>48</v>
      </c>
      <c r="K38" s="116"/>
      <c r="L38" s="116"/>
      <c r="M38" s="116"/>
      <c r="N38" s="119"/>
      <c r="O38" s="119"/>
      <c r="P38" s="119"/>
      <c r="Q38" s="120"/>
    </row>
    <row r="39" spans="1:17" x14ac:dyDescent="0.2">
      <c r="A39" s="121" t="s">
        <v>1</v>
      </c>
      <c r="B39" s="100"/>
      <c r="C39" s="100"/>
      <c r="D39" s="100"/>
      <c r="E39" s="100"/>
      <c r="F39" s="100"/>
      <c r="G39" s="122">
        <f>G37/G38</f>
        <v>1.3975</v>
      </c>
      <c r="H39" s="123"/>
      <c r="I39" s="44"/>
      <c r="J39" s="115" t="s">
        <v>49</v>
      </c>
      <c r="K39" s="116"/>
      <c r="L39" s="116"/>
      <c r="M39" s="116"/>
      <c r="N39" s="124">
        <v>150000</v>
      </c>
      <c r="O39" s="124"/>
      <c r="P39" s="124"/>
      <c r="Q39" s="125"/>
    </row>
    <row r="40" spans="1:17" ht="15" x14ac:dyDescent="0.35">
      <c r="A40" s="16"/>
      <c r="H40" s="48"/>
      <c r="I40" s="7"/>
      <c r="J40" s="115" t="s">
        <v>50</v>
      </c>
      <c r="K40" s="116"/>
      <c r="L40" s="116"/>
      <c r="M40" s="116"/>
      <c r="N40" s="116"/>
      <c r="O40" s="116"/>
      <c r="P40" s="141">
        <v>0.08</v>
      </c>
      <c r="Q40" s="142"/>
    </row>
    <row r="41" spans="1:17" x14ac:dyDescent="0.2">
      <c r="A41" s="12" t="s">
        <v>27</v>
      </c>
      <c r="H41" s="49"/>
      <c r="I41" s="8"/>
      <c r="J41" s="115" t="s">
        <v>51</v>
      </c>
      <c r="K41" s="116"/>
      <c r="L41" s="116"/>
      <c r="M41" s="116"/>
      <c r="N41" s="116"/>
      <c r="O41" s="116"/>
      <c r="P41" s="143">
        <f>N39*P40</f>
        <v>12000</v>
      </c>
      <c r="Q41" s="144"/>
    </row>
    <row r="42" spans="1:17" x14ac:dyDescent="0.2">
      <c r="A42" s="12"/>
      <c r="D42" s="18" t="s">
        <v>28</v>
      </c>
      <c r="E42" s="18" t="s">
        <v>29</v>
      </c>
      <c r="F42" s="18" t="s">
        <v>31</v>
      </c>
      <c r="G42" s="145" t="s">
        <v>32</v>
      </c>
      <c r="H42" s="144"/>
      <c r="I42" s="22"/>
      <c r="J42" s="146" t="s">
        <v>52</v>
      </c>
      <c r="K42" s="147"/>
      <c r="L42" s="147"/>
      <c r="M42" s="147"/>
      <c r="N42" s="147"/>
      <c r="O42" s="148"/>
      <c r="P42" s="149">
        <f>P41/F27</f>
        <v>0.48</v>
      </c>
      <c r="Q42" s="150"/>
    </row>
    <row r="43" spans="1:17" ht="15" customHeight="1" x14ac:dyDescent="0.2">
      <c r="A43" s="132" t="s">
        <v>34</v>
      </c>
      <c r="B43" s="133"/>
      <c r="C43" s="134"/>
      <c r="D43" s="27">
        <v>12</v>
      </c>
      <c r="E43" s="18" t="s">
        <v>30</v>
      </c>
      <c r="F43" s="36">
        <v>30</v>
      </c>
      <c r="G43" s="135">
        <f>D43*F43</f>
        <v>360</v>
      </c>
      <c r="H43" s="136"/>
      <c r="I43" s="45"/>
      <c r="J43" s="12" t="s">
        <v>57</v>
      </c>
      <c r="Q43" s="13"/>
    </row>
    <row r="44" spans="1:17" ht="15" customHeight="1" x14ac:dyDescent="0.2">
      <c r="A44" s="132" t="s">
        <v>85</v>
      </c>
      <c r="B44" s="133"/>
      <c r="C44" s="134"/>
      <c r="D44" s="27">
        <v>1</v>
      </c>
      <c r="E44" s="35" t="s">
        <v>33</v>
      </c>
      <c r="F44" s="37">
        <v>480</v>
      </c>
      <c r="G44" s="137">
        <f>D44*F44</f>
        <v>480</v>
      </c>
      <c r="H44" s="138"/>
      <c r="I44" s="38"/>
      <c r="J44" s="139" t="s">
        <v>53</v>
      </c>
      <c r="K44" s="140"/>
      <c r="L44" s="140"/>
      <c r="M44" s="140"/>
      <c r="N44" s="140"/>
      <c r="O44" s="140"/>
      <c r="P44" s="141">
        <v>0.08</v>
      </c>
      <c r="Q44" s="142"/>
    </row>
    <row r="45" spans="1:17" ht="15" customHeight="1" x14ac:dyDescent="0.2">
      <c r="A45" s="132" t="s">
        <v>0</v>
      </c>
      <c r="B45" s="133"/>
      <c r="C45" s="133"/>
      <c r="D45" s="133"/>
      <c r="E45" s="133"/>
      <c r="F45" s="134"/>
      <c r="G45" s="156">
        <v>8000</v>
      </c>
      <c r="H45" s="157"/>
      <c r="I45" s="46"/>
      <c r="J45" s="55" t="s">
        <v>54</v>
      </c>
      <c r="K45" s="18"/>
      <c r="L45" s="18"/>
      <c r="M45" s="18"/>
      <c r="N45" s="18"/>
      <c r="O45" s="18"/>
      <c r="P45" s="143">
        <f>N39*P44</f>
        <v>12000</v>
      </c>
      <c r="Q45" s="144"/>
    </row>
    <row r="46" spans="1:17" x14ac:dyDescent="0.2">
      <c r="A46" s="146" t="s">
        <v>35</v>
      </c>
      <c r="B46" s="147"/>
      <c r="C46" s="147"/>
      <c r="D46" s="147"/>
      <c r="E46" s="147"/>
      <c r="F46" s="148"/>
      <c r="G46" s="158">
        <f>(G43+G44)/G45</f>
        <v>0.105</v>
      </c>
      <c r="H46" s="159"/>
      <c r="I46" s="33"/>
      <c r="J46" s="160" t="s">
        <v>55</v>
      </c>
      <c r="K46" s="161"/>
      <c r="L46" s="161"/>
      <c r="M46" s="161"/>
      <c r="N46" s="161"/>
      <c r="O46" s="161"/>
      <c r="P46" s="149">
        <f>P45/F27</f>
        <v>0.48</v>
      </c>
      <c r="Q46" s="150"/>
    </row>
    <row r="47" spans="1:17" x14ac:dyDescent="0.2">
      <c r="A47" s="16"/>
      <c r="G47" s="33"/>
      <c r="H47" s="50"/>
      <c r="I47" s="33"/>
      <c r="J47" s="15"/>
      <c r="Q47" s="13"/>
    </row>
    <row r="48" spans="1:17" x14ac:dyDescent="0.2">
      <c r="A48" s="12" t="s">
        <v>4</v>
      </c>
      <c r="H48" s="14"/>
      <c r="I48" s="6"/>
      <c r="J48" s="12" t="s">
        <v>58</v>
      </c>
      <c r="Q48" s="13"/>
    </row>
    <row r="49" spans="1:25" x14ac:dyDescent="0.2">
      <c r="A49" s="12"/>
      <c r="D49" s="18" t="s">
        <v>28</v>
      </c>
      <c r="E49" s="18" t="s">
        <v>29</v>
      </c>
      <c r="F49" s="18" t="s">
        <v>37</v>
      </c>
      <c r="G49" s="145" t="s">
        <v>38</v>
      </c>
      <c r="H49" s="144"/>
      <c r="I49" s="22"/>
      <c r="J49" s="55" t="s">
        <v>59</v>
      </c>
      <c r="K49" s="18"/>
      <c r="L49" s="18"/>
      <c r="M49" s="18" t="s">
        <v>64</v>
      </c>
      <c r="N49" s="145" t="s">
        <v>61</v>
      </c>
      <c r="O49" s="145"/>
      <c r="P49" s="145" t="s">
        <v>60</v>
      </c>
      <c r="Q49" s="144"/>
    </row>
    <row r="50" spans="1:25" x14ac:dyDescent="0.2">
      <c r="A50" s="151" t="s">
        <v>43</v>
      </c>
      <c r="B50" s="152"/>
      <c r="C50" s="152"/>
      <c r="D50" s="27">
        <v>6</v>
      </c>
      <c r="E50" s="18" t="s">
        <v>39</v>
      </c>
      <c r="F50" s="36">
        <v>550</v>
      </c>
      <c r="G50" s="153">
        <f>D50*F50</f>
        <v>3300</v>
      </c>
      <c r="H50" s="154"/>
      <c r="I50" s="38"/>
      <c r="J50" s="115" t="s">
        <v>62</v>
      </c>
      <c r="K50" s="116"/>
      <c r="L50" s="116"/>
      <c r="M50" s="52" t="s">
        <v>63</v>
      </c>
      <c r="N50" s="155">
        <v>4702</v>
      </c>
      <c r="O50" s="155"/>
      <c r="P50" s="137">
        <f>N50*12</f>
        <v>56424</v>
      </c>
      <c r="Q50" s="138"/>
      <c r="R50" s="210" t="s">
        <v>143</v>
      </c>
      <c r="S50" s="211"/>
      <c r="T50" s="211"/>
      <c r="U50" s="211"/>
      <c r="V50" s="211"/>
      <c r="W50" s="211"/>
      <c r="X50" s="211"/>
      <c r="Y50" s="211"/>
    </row>
    <row r="51" spans="1:25" ht="15" customHeight="1" x14ac:dyDescent="0.2">
      <c r="A51" s="132" t="s">
        <v>40</v>
      </c>
      <c r="B51" s="133"/>
      <c r="C51" s="134"/>
      <c r="D51" s="27"/>
      <c r="E51" s="32" t="s">
        <v>29</v>
      </c>
      <c r="F51" s="36"/>
      <c r="G51" s="162">
        <f>D51*F51</f>
        <v>0</v>
      </c>
      <c r="H51" s="163"/>
      <c r="I51" s="38"/>
      <c r="J51" s="139" t="s">
        <v>67</v>
      </c>
      <c r="K51" s="140"/>
      <c r="L51" s="140"/>
      <c r="M51" s="53">
        <v>0.5</v>
      </c>
      <c r="N51" s="143">
        <f>N50*M51</f>
        <v>2351</v>
      </c>
      <c r="O51" s="145"/>
      <c r="P51" s="143">
        <f>N51*12</f>
        <v>28212</v>
      </c>
      <c r="Q51" s="144"/>
    </row>
    <row r="52" spans="1:25" ht="15" customHeight="1" x14ac:dyDescent="0.2">
      <c r="A52" s="132" t="s">
        <v>41</v>
      </c>
      <c r="B52" s="133"/>
      <c r="C52" s="134"/>
      <c r="D52" s="27"/>
      <c r="E52" s="32" t="s">
        <v>29</v>
      </c>
      <c r="F52" s="36"/>
      <c r="G52" s="162">
        <f>D52*F52</f>
        <v>0</v>
      </c>
      <c r="H52" s="163"/>
      <c r="I52" s="38"/>
      <c r="J52" s="115" t="s">
        <v>65</v>
      </c>
      <c r="K52" s="116"/>
      <c r="L52" s="116"/>
      <c r="M52" s="116"/>
      <c r="N52" s="116"/>
      <c r="O52" s="116"/>
      <c r="P52" s="164">
        <f>SUM(P50:P51)</f>
        <v>84636</v>
      </c>
      <c r="Q52" s="144"/>
    </row>
    <row r="53" spans="1:25" ht="15" customHeight="1" x14ac:dyDescent="0.2">
      <c r="A53" s="132" t="s">
        <v>42</v>
      </c>
      <c r="B53" s="133"/>
      <c r="C53" s="133"/>
      <c r="D53" s="27"/>
      <c r="E53" s="18" t="s">
        <v>29</v>
      </c>
      <c r="F53" s="36"/>
      <c r="G53" s="162">
        <f>D53*F53</f>
        <v>0</v>
      </c>
      <c r="H53" s="163"/>
      <c r="I53" s="38"/>
      <c r="J53" s="121" t="s">
        <v>66</v>
      </c>
      <c r="K53" s="100"/>
      <c r="L53" s="100"/>
      <c r="M53" s="100"/>
      <c r="N53" s="100"/>
      <c r="O53" s="100"/>
      <c r="P53" s="167">
        <f>P52/F27</f>
        <v>3.38544</v>
      </c>
      <c r="Q53" s="168"/>
    </row>
    <row r="54" spans="1:25" ht="15" customHeight="1" x14ac:dyDescent="0.2">
      <c r="A54" s="169" t="s">
        <v>44</v>
      </c>
      <c r="B54" s="170"/>
      <c r="C54" s="170"/>
      <c r="D54" s="170"/>
      <c r="E54" s="170"/>
      <c r="F54" s="170"/>
      <c r="G54" s="162">
        <f>SUM(G50:H53)</f>
        <v>3300</v>
      </c>
      <c r="H54" s="163"/>
      <c r="I54" s="38"/>
      <c r="J54" s="15"/>
      <c r="Q54" s="13"/>
    </row>
    <row r="55" spans="1:25" ht="15" customHeight="1" x14ac:dyDescent="0.2">
      <c r="A55" s="169" t="s">
        <v>45</v>
      </c>
      <c r="B55" s="170"/>
      <c r="C55" s="170"/>
      <c r="D55" s="170"/>
      <c r="E55" s="170"/>
      <c r="F55" s="170"/>
      <c r="G55" s="199">
        <v>7000</v>
      </c>
      <c r="H55" s="200"/>
      <c r="I55" s="46"/>
      <c r="J55" s="12" t="s">
        <v>75</v>
      </c>
      <c r="Q55" s="13"/>
    </row>
    <row r="56" spans="1:25" ht="15" customHeight="1" x14ac:dyDescent="0.2">
      <c r="A56" s="201" t="s">
        <v>2</v>
      </c>
      <c r="B56" s="202"/>
      <c r="C56" s="202"/>
      <c r="D56" s="202"/>
      <c r="E56" s="202"/>
      <c r="F56" s="202"/>
      <c r="G56" s="158">
        <f>G54/G55</f>
        <v>0.47142857142857142</v>
      </c>
      <c r="H56" s="159"/>
      <c r="I56" s="33"/>
      <c r="J56" s="115" t="s">
        <v>68</v>
      </c>
      <c r="K56" s="116"/>
      <c r="L56" s="116"/>
      <c r="M56" s="116"/>
      <c r="N56" s="116"/>
      <c r="O56" s="116"/>
      <c r="P56" s="165">
        <f>N39*0.01</f>
        <v>1500</v>
      </c>
      <c r="Q56" s="166"/>
    </row>
    <row r="57" spans="1:25" ht="15" customHeight="1" x14ac:dyDescent="0.2">
      <c r="A57" s="51"/>
      <c r="G57" s="33"/>
      <c r="H57" s="50"/>
      <c r="I57" s="33"/>
      <c r="J57" s="115" t="s">
        <v>69</v>
      </c>
      <c r="K57" s="116"/>
      <c r="L57" s="116"/>
      <c r="M57" s="116"/>
      <c r="N57" s="116"/>
      <c r="O57" s="116"/>
      <c r="P57" s="155">
        <v>90.54</v>
      </c>
      <c r="Q57" s="198"/>
    </row>
    <row r="58" spans="1:25" x14ac:dyDescent="0.2">
      <c r="A58" s="12" t="s">
        <v>5</v>
      </c>
      <c r="H58" s="17"/>
      <c r="I58" s="9"/>
      <c r="J58" s="115" t="s">
        <v>70</v>
      </c>
      <c r="K58" s="116"/>
      <c r="L58" s="116"/>
      <c r="M58" s="116"/>
      <c r="N58" s="116"/>
      <c r="O58" s="116"/>
      <c r="P58" s="194">
        <v>3000</v>
      </c>
      <c r="Q58" s="195"/>
    </row>
    <row r="59" spans="1:25" ht="15" customHeight="1" x14ac:dyDescent="0.2">
      <c r="F59" s="19" t="s">
        <v>86</v>
      </c>
      <c r="G59" s="61"/>
      <c r="I59" s="38"/>
      <c r="J59" s="115" t="s">
        <v>71</v>
      </c>
      <c r="K59" s="116"/>
      <c r="L59" s="116"/>
      <c r="M59" s="116"/>
      <c r="N59" s="116"/>
      <c r="O59" s="116"/>
      <c r="P59" s="194">
        <v>500</v>
      </c>
      <c r="Q59" s="195"/>
    </row>
    <row r="60" spans="1:25" ht="15" customHeight="1" x14ac:dyDescent="0.2">
      <c r="A60" s="192" t="s">
        <v>7</v>
      </c>
      <c r="B60" s="193"/>
      <c r="C60" s="193"/>
      <c r="D60" s="193"/>
      <c r="E60" s="193"/>
      <c r="F60" s="27">
        <v>0.02</v>
      </c>
      <c r="G60" s="137">
        <f>F60*N39</f>
        <v>3000</v>
      </c>
      <c r="H60" s="138"/>
      <c r="I60" s="39"/>
      <c r="J60" s="115" t="s">
        <v>73</v>
      </c>
      <c r="K60" s="116"/>
      <c r="L60" s="116"/>
      <c r="M60" s="116"/>
      <c r="N60" s="116"/>
      <c r="O60" s="116"/>
      <c r="P60" s="194">
        <v>1500</v>
      </c>
      <c r="Q60" s="195"/>
    </row>
    <row r="61" spans="1:25" x14ac:dyDescent="0.2">
      <c r="A61" s="146" t="s">
        <v>6</v>
      </c>
      <c r="B61" s="147"/>
      <c r="C61" s="147"/>
      <c r="D61" s="147"/>
      <c r="E61" s="147"/>
      <c r="F61" s="148"/>
      <c r="G61" s="196">
        <f>G60/F25</f>
        <v>1.2</v>
      </c>
      <c r="H61" s="197"/>
      <c r="J61" s="115" t="s">
        <v>72</v>
      </c>
      <c r="K61" s="116"/>
      <c r="L61" s="116"/>
      <c r="M61" s="116"/>
      <c r="N61" s="116"/>
      <c r="O61" s="116"/>
      <c r="P61" s="143">
        <f>SUM(P56:Q60)</f>
        <v>6590.54</v>
      </c>
      <c r="Q61" s="144"/>
    </row>
    <row r="62" spans="1:25" x14ac:dyDescent="0.2">
      <c r="A62" s="16"/>
      <c r="B62" s="10"/>
      <c r="H62" s="13"/>
      <c r="J62" s="121" t="s">
        <v>74</v>
      </c>
      <c r="K62" s="100"/>
      <c r="L62" s="100"/>
      <c r="M62" s="100"/>
      <c r="N62" s="100"/>
      <c r="O62" s="100"/>
      <c r="P62" s="149">
        <f>P61/F27</f>
        <v>0.26362160000000001</v>
      </c>
      <c r="Q62" s="150"/>
    </row>
    <row r="63" spans="1:25" x14ac:dyDescent="0.2">
      <c r="A63" s="16"/>
      <c r="B63" s="10"/>
      <c r="H63" s="13"/>
      <c r="J63" s="57"/>
      <c r="K63" s="21"/>
      <c r="L63" s="21"/>
      <c r="M63" s="21"/>
      <c r="N63" s="21"/>
      <c r="O63" s="21"/>
      <c r="P63" s="58"/>
      <c r="Q63" s="59"/>
    </row>
    <row r="64" spans="1:25" ht="15.75" customHeight="1" thickBot="1" x14ac:dyDescent="0.3">
      <c r="A64" s="184" t="s">
        <v>76</v>
      </c>
      <c r="B64" s="185"/>
      <c r="C64" s="185"/>
      <c r="D64" s="185"/>
      <c r="E64" s="185"/>
      <c r="F64" s="185"/>
      <c r="G64" s="186">
        <f>G39+G46+G56+G61</f>
        <v>3.1739285714285712</v>
      </c>
      <c r="H64" s="187"/>
      <c r="J64" s="188" t="s">
        <v>77</v>
      </c>
      <c r="K64" s="189"/>
      <c r="L64" s="189"/>
      <c r="M64" s="189"/>
      <c r="N64" s="189"/>
      <c r="O64" s="189"/>
      <c r="P64" s="190">
        <f>P42+P46+P53+P62</f>
        <v>4.6090616000000004</v>
      </c>
      <c r="Q64" s="191"/>
    </row>
    <row r="65" spans="1:16" ht="13.5" thickBot="1" x14ac:dyDescent="0.25">
      <c r="A65" s="5"/>
      <c r="B65" s="10"/>
    </row>
    <row r="66" spans="1:16" x14ac:dyDescent="0.2">
      <c r="A66" s="177" t="s">
        <v>79</v>
      </c>
      <c r="B66" s="178"/>
      <c r="C66" s="178"/>
      <c r="D66" s="178"/>
      <c r="E66" s="178"/>
      <c r="F66" s="178"/>
      <c r="G66" s="179">
        <f>G64+P64</f>
        <v>7.7829901714285716</v>
      </c>
      <c r="H66" s="180"/>
      <c r="P66" s="54"/>
    </row>
    <row r="67" spans="1:16" x14ac:dyDescent="0.2">
      <c r="A67" s="121" t="s">
        <v>78</v>
      </c>
      <c r="B67" s="100"/>
      <c r="C67" s="100"/>
      <c r="D67" s="100"/>
      <c r="E67" s="100"/>
      <c r="F67" s="100"/>
      <c r="G67" s="171">
        <v>0.08</v>
      </c>
      <c r="H67" s="172"/>
    </row>
    <row r="68" spans="1:16" x14ac:dyDescent="0.2">
      <c r="A68" s="121" t="s">
        <v>80</v>
      </c>
      <c r="B68" s="100"/>
      <c r="C68" s="100"/>
      <c r="D68" s="100"/>
      <c r="E68" s="100"/>
      <c r="F68" s="100"/>
      <c r="G68" s="181">
        <f>(G66*G67)+G66</f>
        <v>8.4056293851428574</v>
      </c>
      <c r="H68" s="182"/>
    </row>
    <row r="69" spans="1:16" x14ac:dyDescent="0.2">
      <c r="A69" s="121" t="s">
        <v>81</v>
      </c>
      <c r="B69" s="116"/>
      <c r="C69" s="116"/>
      <c r="D69" s="116"/>
      <c r="E69" s="116"/>
      <c r="F69" s="116"/>
      <c r="G69" s="171">
        <v>0.13500000000000001</v>
      </c>
      <c r="H69" s="172"/>
      <c r="P69" s="56"/>
    </row>
    <row r="70" spans="1:16" ht="13.5" thickBot="1" x14ac:dyDescent="0.25">
      <c r="A70" s="173" t="s">
        <v>82</v>
      </c>
      <c r="B70" s="174"/>
      <c r="C70" s="174"/>
      <c r="D70" s="174"/>
      <c r="E70" s="174"/>
      <c r="F70" s="174"/>
      <c r="G70" s="175">
        <f>ROUND((G68*G69)+G68,2)</f>
        <v>9.5399999999999991</v>
      </c>
      <c r="H70" s="176"/>
      <c r="P70" s="56"/>
    </row>
    <row r="71" spans="1:16" x14ac:dyDescent="0.2">
      <c r="A71" s="21"/>
      <c r="B71" s="25"/>
      <c r="C71" s="25"/>
      <c r="D71" s="25"/>
      <c r="E71" s="25"/>
      <c r="F71" s="25"/>
      <c r="G71" s="60"/>
      <c r="H71" s="60"/>
      <c r="P71" s="56"/>
    </row>
    <row r="72" spans="1:16" x14ac:dyDescent="0.2">
      <c r="A72" s="21"/>
      <c r="B72" s="25"/>
      <c r="C72" s="25"/>
      <c r="D72" s="25"/>
      <c r="E72" s="25"/>
      <c r="F72" s="25"/>
      <c r="G72" s="60"/>
      <c r="H72" s="60"/>
      <c r="P72" s="56"/>
    </row>
    <row r="73" spans="1:16" x14ac:dyDescent="0.2">
      <c r="A73" s="21" t="s">
        <v>89</v>
      </c>
      <c r="B73" s="25"/>
      <c r="C73" s="25"/>
      <c r="D73" s="25"/>
      <c r="E73" s="25"/>
      <c r="F73" s="25"/>
      <c r="G73" s="60"/>
      <c r="H73" s="60"/>
      <c r="P73" s="56"/>
    </row>
    <row r="74" spans="1:16" x14ac:dyDescent="0.2">
      <c r="A74" s="21"/>
      <c r="B74" s="25"/>
      <c r="C74" s="25"/>
      <c r="D74" s="25"/>
      <c r="E74" s="25"/>
      <c r="F74" s="25"/>
      <c r="G74" s="60"/>
      <c r="H74" s="60"/>
      <c r="P74" s="56"/>
    </row>
    <row r="76" spans="1:16" x14ac:dyDescent="0.2">
      <c r="A76" s="1" t="s">
        <v>90</v>
      </c>
    </row>
  </sheetData>
  <mergeCells count="123">
    <mergeCell ref="R50:Y50"/>
    <mergeCell ref="A17:E17"/>
    <mergeCell ref="A19:E19"/>
    <mergeCell ref="A21:E21"/>
    <mergeCell ref="F21:G21"/>
    <mergeCell ref="J21:N21"/>
    <mergeCell ref="A9:Q9"/>
    <mergeCell ref="A11:Q11"/>
    <mergeCell ref="A12:C12"/>
    <mergeCell ref="D12:E12"/>
    <mergeCell ref="A15:E15"/>
    <mergeCell ref="A27:E27"/>
    <mergeCell ref="L27:N28"/>
    <mergeCell ref="O27:O28"/>
    <mergeCell ref="A29:E29"/>
    <mergeCell ref="A31:C31"/>
    <mergeCell ref="D31:E31"/>
    <mergeCell ref="A23:E23"/>
    <mergeCell ref="H23:K23"/>
    <mergeCell ref="L23:N24"/>
    <mergeCell ref="O23:O24"/>
    <mergeCell ref="A25:E25"/>
    <mergeCell ref="L25:N26"/>
    <mergeCell ref="O25:O26"/>
    <mergeCell ref="A38:F38"/>
    <mergeCell ref="G38:H38"/>
    <mergeCell ref="J38:M38"/>
    <mergeCell ref="N38:Q38"/>
    <mergeCell ref="A39:F39"/>
    <mergeCell ref="G39:H39"/>
    <mergeCell ref="J39:M39"/>
    <mergeCell ref="N39:Q39"/>
    <mergeCell ref="A35:H35"/>
    <mergeCell ref="J35:Q35"/>
    <mergeCell ref="A37:F37"/>
    <mergeCell ref="G37:H37"/>
    <mergeCell ref="J37:M37"/>
    <mergeCell ref="N37:Q37"/>
    <mergeCell ref="A43:C43"/>
    <mergeCell ref="G43:H43"/>
    <mergeCell ref="A44:C44"/>
    <mergeCell ref="G44:H44"/>
    <mergeCell ref="J44:O44"/>
    <mergeCell ref="P44:Q44"/>
    <mergeCell ref="J40:O40"/>
    <mergeCell ref="P40:Q40"/>
    <mergeCell ref="J41:O41"/>
    <mergeCell ref="P41:Q41"/>
    <mergeCell ref="G42:H42"/>
    <mergeCell ref="J42:O42"/>
    <mergeCell ref="P42:Q42"/>
    <mergeCell ref="G49:H49"/>
    <mergeCell ref="N49:O49"/>
    <mergeCell ref="P49:Q49"/>
    <mergeCell ref="A50:C50"/>
    <mergeCell ref="G50:H50"/>
    <mergeCell ref="J50:L50"/>
    <mergeCell ref="N50:O50"/>
    <mergeCell ref="P50:Q50"/>
    <mergeCell ref="A45:F45"/>
    <mergeCell ref="G45:H45"/>
    <mergeCell ref="P45:Q45"/>
    <mergeCell ref="A46:F46"/>
    <mergeCell ref="G46:H46"/>
    <mergeCell ref="J46:O46"/>
    <mergeCell ref="P46:Q46"/>
    <mergeCell ref="A51:C51"/>
    <mergeCell ref="G51:H51"/>
    <mergeCell ref="J51:L51"/>
    <mergeCell ref="N51:O51"/>
    <mergeCell ref="P51:Q51"/>
    <mergeCell ref="A52:C52"/>
    <mergeCell ref="G52:H52"/>
    <mergeCell ref="J52:O52"/>
    <mergeCell ref="P52:Q52"/>
    <mergeCell ref="A55:F55"/>
    <mergeCell ref="G55:H55"/>
    <mergeCell ref="A56:F56"/>
    <mergeCell ref="G56:H56"/>
    <mergeCell ref="J56:O56"/>
    <mergeCell ref="P56:Q56"/>
    <mergeCell ref="A53:C53"/>
    <mergeCell ref="G53:H53"/>
    <mergeCell ref="J53:O53"/>
    <mergeCell ref="P53:Q53"/>
    <mergeCell ref="A54:F54"/>
    <mergeCell ref="G54:H54"/>
    <mergeCell ref="J60:O60"/>
    <mergeCell ref="P60:Q60"/>
    <mergeCell ref="A61:F61"/>
    <mergeCell ref="G61:H61"/>
    <mergeCell ref="J61:O61"/>
    <mergeCell ref="P61:Q61"/>
    <mergeCell ref="J57:O57"/>
    <mergeCell ref="P57:Q57"/>
    <mergeCell ref="J58:O58"/>
    <mergeCell ref="P58:Q58"/>
    <mergeCell ref="J59:O59"/>
    <mergeCell ref="P59:Q59"/>
    <mergeCell ref="A1:Q1"/>
    <mergeCell ref="A2:Q2"/>
    <mergeCell ref="A4:H4"/>
    <mergeCell ref="J4:Q4"/>
    <mergeCell ref="A69:F69"/>
    <mergeCell ref="G69:H69"/>
    <mergeCell ref="A70:F70"/>
    <mergeCell ref="G70:H70"/>
    <mergeCell ref="H12:Q14"/>
    <mergeCell ref="H15:Q19"/>
    <mergeCell ref="A66:F66"/>
    <mergeCell ref="G66:H66"/>
    <mergeCell ref="A67:F67"/>
    <mergeCell ref="G67:H67"/>
    <mergeCell ref="A68:F68"/>
    <mergeCell ref="G68:H68"/>
    <mergeCell ref="J62:O62"/>
    <mergeCell ref="P62:Q62"/>
    <mergeCell ref="A64:F64"/>
    <mergeCell ref="G64:H64"/>
    <mergeCell ref="J64:O64"/>
    <mergeCell ref="P64:Q64"/>
    <mergeCell ref="A60:E60"/>
    <mergeCell ref="G60:H60"/>
  </mergeCells>
  <pageMargins left="0.25" right="0.25" top="0.27" bottom="0.31" header="0.3" footer="0.3"/>
  <pageSetup paperSize="9" scale="68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Lote 1 Linha 1</vt:lpstr>
      <vt:lpstr>Lote 2 Linha 1</vt:lpstr>
      <vt:lpstr>Lote 3 Linha 1</vt:lpstr>
      <vt:lpstr>Lote 4 Linha 1</vt:lpstr>
      <vt:lpstr>Lote 5 Linha 1</vt:lpstr>
      <vt:lpstr>Lote 6 Linha 1</vt:lpstr>
      <vt:lpstr>Lote 7 Linha 1</vt:lpstr>
      <vt:lpstr>Lote 7 Linha 2</vt:lpstr>
      <vt:lpstr>Lote 7 Linha 3</vt:lpstr>
      <vt:lpstr>Lote 8 Linha 1</vt:lpstr>
      <vt:lpstr>GERAL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</dc:creator>
  <cp:lastModifiedBy>Admin</cp:lastModifiedBy>
  <cp:lastPrinted>2023-11-27T11:32:51Z</cp:lastPrinted>
  <dcterms:created xsi:type="dcterms:W3CDTF">2015-05-07T11:14:26Z</dcterms:created>
  <dcterms:modified xsi:type="dcterms:W3CDTF">2023-11-27T11:33:00Z</dcterms:modified>
</cp:coreProperties>
</file>